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45" tabRatio="857" firstSheet="2" activeTab="2"/>
  </bookViews>
  <sheets>
    <sheet name="TOC" sheetId="1" state="hidden" r:id="rId1"/>
    <sheet name="CDS-CHANGES" sheetId="2" state="hidden" r:id="rId2"/>
    <sheet name="CDS-A" sheetId="3" r:id="rId3"/>
    <sheet name="CDS-B" sheetId="4" r:id="rId4"/>
    <sheet name="CDS-C" sheetId="5" r:id="rId5"/>
    <sheet name="CDS-D" sheetId="6" r:id="rId6"/>
    <sheet name="CDS-E" sheetId="7" r:id="rId7"/>
    <sheet name="CDS-F" sheetId="8" r:id="rId8"/>
    <sheet name="CDS-G" sheetId="9" r:id="rId9"/>
    <sheet name="CDS-H" sheetId="10" r:id="rId10"/>
    <sheet name="CDS-I" sheetId="11" r:id="rId11"/>
    <sheet name="CDS-J" sheetId="12" r:id="rId12"/>
    <sheet name="CDS Definitions" sheetId="13" r:id="rId13"/>
    <sheet name="CDSDATA" sheetId="14" state="hidden" r:id="rId14"/>
  </sheets>
  <definedNames>
    <definedName name="_xlnm.Print_Area" localSheetId="10">'CDS-I'!$A$1:$K$52</definedName>
    <definedName name="TOC">'TOC'!$A$4</definedName>
  </definedNames>
  <calcPr fullCalcOnLoad="1"/>
</workbook>
</file>

<file path=xl/sharedStrings.xml><?xml version="1.0" encoding="utf-8"?>
<sst xmlns="http://schemas.openxmlformats.org/spreadsheetml/2006/main" count="3512" uniqueCount="1875">
  <si>
    <r>
      <t xml:space="preserve">If your institution will make use of the new SAT Reasoning Test scores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</si>
  <si>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t>C8E</t>
  </si>
  <si>
    <r>
      <t xml:space="preserve">Does your institution use the SAT Reasoning or SAT Subject Tests or the ACT for </t>
    </r>
    <r>
      <rPr>
        <b/>
        <sz val="9"/>
        <color indexed="8"/>
        <rFont val="Arial"/>
        <family val="2"/>
      </rPr>
      <t>placement only</t>
    </r>
    <r>
      <rPr>
        <sz val="9"/>
        <color indexed="8"/>
        <rFont val="Arial"/>
        <family val="2"/>
      </rPr>
      <t>? If so, please mark the appropriate boxes below:</t>
    </r>
  </si>
  <si>
    <t>SAT Reasoning</t>
  </si>
  <si>
    <t>SAT Subject Tests</t>
  </si>
  <si>
    <t>C8F</t>
  </si>
  <si>
    <t>Latest date by which SAT Subject Test scores must be received for fall-term admission</t>
  </si>
  <si>
    <t>Latest date by which SAT or ACT scores must be received for fall-term admission</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</si>
  <si>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2004, including students who began studies during summer, international students/nonresident aliens, and students admitted under special arrangements.</t>
    </r>
  </si>
  <si>
    <r>
      <t xml:space="preserve">Percent and number of first-time, first-year (freshman) students enrolled in fall 2004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</si>
  <si>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SAT Verbal</t>
  </si>
  <si>
    <t>SAT Math</t>
  </si>
  <si>
    <t>For the Fall 2004 entering class:</t>
  </si>
  <si>
    <t>Provide the number of students who applied, were admitted, and enrolled as degree-seeking transfer students in fall 2004.</t>
  </si>
  <si>
    <r>
      <t xml:space="preserve">Library Collections: </t>
    </r>
    <r>
      <rPr>
        <b/>
        <sz val="10"/>
        <rFont val="Arial"/>
        <family val="2"/>
      </rPr>
      <t>The CDS Publishers will collect library data again when a new Academic Libraries Survey is fielded.</t>
    </r>
  </si>
  <si>
    <t>Percentages of first-time, first-year (freshman) students and all degree-seeking undergraduates enrolled in fall 2004 who fit the following categories:</t>
  </si>
  <si>
    <t>Provide 2005-2006 academic year costs of attendance for the following categories that are applicable to your institution.</t>
  </si>
  <si>
    <t xml:space="preserve">Check here if your institution's 2005-2006 academic year costs of attendance are not available at this time and provide an approximate date (i.e., month/day) when your institution's final 2005-2006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</si>
  <si>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2005-2006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</si>
  <si>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Awarded aid</t>
    </r>
    <r>
      <rPr>
        <sz val="10"/>
        <rFont val="Arial"/>
        <family val="0"/>
      </rPr>
      <t>: The dollar amounts offered to financial aid applicants.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</si>
  <si>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</si>
  <si>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</si>
  <si>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</si>
  <si>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</si>
  <si>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</si>
  <si>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</si>
  <si>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</si>
  <si>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</si>
  <si>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</si>
  <si>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</si>
  <si>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</si>
  <si>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</si>
  <si>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</si>
  <si>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</si>
  <si>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</si>
  <si>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</si>
  <si>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</si>
  <si>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</si>
  <si>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</si>
  <si>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</si>
  <si>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</si>
  <si>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</si>
  <si>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</si>
  <si>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Fall 2004 Student to Faculty ratio</t>
  </si>
  <si>
    <t>(based on</t>
  </si>
  <si>
    <t>students</t>
  </si>
  <si>
    <t>and</t>
  </si>
  <si>
    <t>In the table below, please use the following definitions to report information about the size of classes and class sections offered in the Fall 2004 term.</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</si>
  <si>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</si>
  <si>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</si>
  <si>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</si>
  <si>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</si>
  <si>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</si>
  <si>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</si>
  <si>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</si>
  <si>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</si>
  <si>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</si>
  <si>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</si>
  <si>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</si>
  <si>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t>Douglas Atkinson</t>
  </si>
  <si>
    <t>Assistant Director, Reporting</t>
  </si>
  <si>
    <t>UTSA Office of Instituional Research</t>
  </si>
  <si>
    <t>6900 North Loop 1604 West</t>
  </si>
  <si>
    <t>San Antonio, TX, 78249-0617 United States</t>
  </si>
  <si>
    <t>210.458.4706</t>
  </si>
  <si>
    <t>210.458.4708</t>
  </si>
  <si>
    <t>Douglas.Atkinson@utsa.edu</t>
  </si>
  <si>
    <t>X</t>
  </si>
  <si>
    <t>http://utsa.edu/ir</t>
  </si>
  <si>
    <t>THE UNIVERSITY OF TEXAS AT SAN ANTONIO</t>
  </si>
  <si>
    <t>6900 NORTH LOOP 1604 WEST</t>
  </si>
  <si>
    <t>SAN ANTONIO, TX  78249-0617</t>
  </si>
  <si>
    <t>(210) 458-4530</t>
  </si>
  <si>
    <t>http://utsa.edu/</t>
  </si>
  <si>
    <t>(210) 458-8000</t>
  </si>
  <si>
    <t>(800) 669-0919</t>
  </si>
  <si>
    <t>(210) 458-2001</t>
  </si>
  <si>
    <t>Prospects@utsa.edu</t>
  </si>
  <si>
    <t>https://www.applytexas.org/adappc/commonapp.wb</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</si>
  <si>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</si>
  <si>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</si>
  <si>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</si>
  <si>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</si>
  <si>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</si>
  <si>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</si>
  <si>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</si>
  <si>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</si>
  <si>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</si>
  <si>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</si>
  <si>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</si>
  <si>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</si>
  <si>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</si>
  <si>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</si>
  <si>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</si>
  <si>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</si>
  <si>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</si>
  <si>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</si>
  <si>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</si>
  <si>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</si>
  <si>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</si>
  <si>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</si>
  <si>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</si>
  <si>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</si>
  <si>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</si>
  <si>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</si>
  <si>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</si>
  <si>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</si>
  <si>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</si>
  <si>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</si>
  <si>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</si>
  <si>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</si>
  <si>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</si>
  <si>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</si>
  <si>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</si>
  <si>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</si>
  <si>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</si>
  <si>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</si>
  <si>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</si>
  <si>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</si>
  <si>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</si>
  <si>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</si>
  <si>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</si>
  <si>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</si>
  <si>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</si>
  <si>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</si>
  <si>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</si>
  <si>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</si>
  <si>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</si>
  <si>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</si>
  <si>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</si>
  <si>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</si>
  <si>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</si>
  <si>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</si>
  <si>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</si>
  <si>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</si>
  <si>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</si>
  <si>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</si>
  <si>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</si>
  <si>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</si>
  <si>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</si>
  <si>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</si>
  <si>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</si>
  <si>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</si>
  <si>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</si>
  <si>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</si>
  <si>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</si>
  <si>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</si>
  <si>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</si>
  <si>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</si>
  <si>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</si>
  <si>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</si>
  <si>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</si>
  <si>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</si>
  <si>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</si>
  <si>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</si>
  <si>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</si>
  <si>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</si>
  <si>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</si>
  <si>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</si>
  <si>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</si>
  <si>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</si>
  <si>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</si>
  <si>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</si>
  <si>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</si>
  <si>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</si>
  <si>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</si>
  <si>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</si>
  <si>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</si>
  <si>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</si>
  <si>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</si>
  <si>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</si>
  <si>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</si>
  <si>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Open admission policy </t>
    </r>
    <r>
      <rPr>
        <b/>
        <i/>
        <sz val="10"/>
        <color indexed="8"/>
        <rFont val="Arial"/>
        <family val="2"/>
      </rPr>
      <t>as described above</t>
    </r>
    <r>
      <rPr>
        <sz val="10"/>
        <color indexed="8"/>
        <rFont val="Arial"/>
        <family val="2"/>
      </rPr>
      <t xml:space="preserve"> for all students </t>
    </r>
  </si>
  <si>
    <t>Describe additional requirements for transfer admission, if applicable: 
Maximum of 75% of credit hours required for degree may be transferred from a 4-year institution.  Twenty-four of the last 30 semester credit hours applied to the degree program must be completed in residence, with the exception that among University of Texas System components, a student may, with the approval of the appropriate dean, transfer additional coursework to the program at the degree-granting institution.  Of the minimum 39 upper-division semester credit hours required in all degree programs, 18 must be eared in UTSA courses.  At least 6 semester credit hours of upper-division coursework in the major must be completed at UTSA.  Additional hours in the major sequence may be required under individual UTSA degree plans.  Applicants with fewer than 30 credit hours must meet freshman requirements.</t>
  </si>
  <si>
    <r>
      <t xml:space="preserve">Describe other transfer credit policies:
</t>
    </r>
    <r>
      <rPr>
        <b/>
        <i/>
        <sz val="10"/>
        <rFont val="Arial"/>
        <family val="2"/>
      </rPr>
      <t>1.  Maximum of 75% of credit hours required for degree may be transferred from a 4-year institution.
2. Twenty-four of the last 30 semester credit hours applied to the degree program must be completed in residence, with the exception that among University of Texas System components, a student may, with the approval of the appropriate dean, transfer additional coursework to the program at the degree-granting institution.
3. Of the minimum 39 upper-division semester credit hours required in all degree programs, 18 must be earned in UTSA courses.
4. At least 6 semester credit hours of upper-division coursework in the major must be completed at UTSA. Additional hours in the major sequence may be required under individual UTSA degree plans</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</si>
  <si>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</si>
  <si>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</si>
  <si>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</si>
  <si>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</si>
  <si>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</si>
  <si>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</si>
  <si>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</si>
  <si>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</si>
  <si>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</si>
  <si>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</si>
  <si>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</si>
  <si>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</si>
  <si>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</si>
  <si>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</si>
  <si>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</si>
  <si>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</si>
  <si>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</si>
  <si>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</si>
  <si>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</si>
  <si>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</si>
  <si>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</si>
  <si>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</si>
  <si>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</si>
  <si>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</si>
  <si>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</si>
  <si>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</si>
  <si>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</si>
  <si>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</si>
  <si>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</si>
  <si>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</si>
  <si>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</si>
  <si>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</si>
  <si>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</si>
  <si>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</si>
  <si>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</si>
  <si>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</si>
  <si>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</si>
  <si>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</si>
  <si>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</si>
  <si>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</si>
  <si>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</si>
  <si>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</si>
  <si>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</si>
  <si>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</si>
  <si>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</si>
  <si>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</si>
  <si>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</si>
  <si>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</si>
  <si>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</si>
  <si>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</si>
  <si>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</si>
  <si>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</si>
  <si>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</si>
  <si>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</si>
  <si>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</si>
  <si>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</si>
  <si>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</si>
  <si>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</si>
  <si>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</si>
  <si>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</si>
  <si>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Please provide data for the 2001 cohort if available. If 2001 cohort data are not available, provide data for the 2000 cohort.</t>
  </si>
  <si>
    <t xml:space="preserve">Initial 2000 cohort, total of first-time, full-time degree/certificate-seeking students: </t>
  </si>
  <si>
    <r>
      <t xml:space="preserve">Does your institution make use of SAT Reasoning Test, ACT, or SAT Subject Test scores in </t>
    </r>
    <r>
      <rPr>
        <b/>
        <sz val="10"/>
        <color indexed="8"/>
        <rFont val="Arial"/>
        <family val="2"/>
      </rPr>
      <t>admission</t>
    </r>
    <r>
      <rPr>
        <sz val="10"/>
        <color indexed="8"/>
        <rFont val="Arial"/>
        <family val="2"/>
      </rPr>
      <t xml:space="preserve"> decisions for first-time, first-year, degree-seeking applicants?    </t>
    </r>
  </si>
  <si>
    <t>j</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</si>
  <si>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</si>
  <si>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</si>
  <si>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</si>
  <si>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</si>
  <si>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</si>
  <si>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</si>
  <si>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</si>
  <si>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</si>
  <si>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</si>
  <si>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</si>
  <si>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</si>
  <si>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Fall 1997 Cohort</t>
  </si>
  <si>
    <t>Report for the cohort of full-time first-time bachelor's (or equivalent) degree-seeking undergraduate students who entered in fall 1997. Include in the cohort those who entered your institution during the summer term preceding fall 1997.</t>
  </si>
  <si>
    <t>Initial 1997 cohort of first-time, full-time bachelor's (or equivalent) degree-seeking undergraduate students; total all students:</t>
  </si>
  <si>
    <t>Final 1997 cohort, after adjusting for allowable exclusions: (subtract question B5 from question B4)</t>
  </si>
  <si>
    <t xml:space="preserve">Of the initial 1997 cohort, how many completed the program in more than four years but in five years or less (after August 31, 2001 and by August 31, 2002): </t>
  </si>
  <si>
    <t xml:space="preserve">Of the initial 1997 cohort, how many completed the program in more than five years but in six years or less (after August 31, 2002 and by August 31, 2003): </t>
  </si>
  <si>
    <t xml:space="preserve">Six-year graduation rate for 1997 cohort (question B10 divided by question B6): </t>
  </si>
  <si>
    <t>For Two-Year Institutions</t>
  </si>
  <si>
    <t>2000 Cohort</t>
  </si>
  <si>
    <t xml:space="preserve"> </t>
  </si>
  <si>
    <t>March 31st</t>
  </si>
  <si>
    <t>April 1st</t>
  </si>
  <si>
    <t>or within ___4____ weeks of notification.</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</si>
  <si>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</si>
  <si>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Report the Fall 2004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</si>
  <si>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</si>
  <si>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</si>
  <si>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</si>
  <si>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</si>
  <si>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</si>
  <si>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</si>
  <si>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</si>
  <si>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</si>
  <si>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</si>
  <si>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</si>
  <si>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</si>
  <si>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</si>
  <si>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</si>
  <si>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</si>
  <si>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Class Subsections:</t>
    </r>
    <r>
      <rPr>
        <sz val="10"/>
        <rFont val="Arial"/>
        <family val="2"/>
      </rPr>
      <t xml:space="preserve">  A class subsection includes any subsection of a course, such as </t>
    </r>
    <r>
      <rPr>
        <u val="single"/>
        <sz val="10"/>
        <rFont val="Arial"/>
        <family val="2"/>
      </rPr>
      <t>laboratory</t>
    </r>
    <r>
      <rPr>
        <sz val="10"/>
        <rFont val="Arial"/>
        <family val="2"/>
      </rPr>
      <t xml:space="preserve">, </t>
    </r>
    <r>
      <rPr>
        <u val="single"/>
        <sz val="10"/>
        <rFont val="Arial"/>
        <family val="2"/>
      </rPr>
      <t>recitation</t>
    </r>
    <r>
      <rPr>
        <sz val="10"/>
        <rFont val="Arial"/>
        <family val="2"/>
      </rPr>
      <t xml:space="preserve">,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t>
    </r>
    <r>
      <rPr>
        <b/>
        <i/>
        <u val="single"/>
        <sz val="10"/>
        <rFont val="Arial"/>
        <family val="2"/>
      </rPr>
      <t>exclude</t>
    </r>
    <r>
      <rPr>
        <sz val="10"/>
        <rFont val="Arial"/>
        <family val="2"/>
      </rPr>
      <t xml:space="preserve"> </t>
    </r>
    <r>
      <rPr>
        <i/>
        <sz val="10"/>
        <rFont val="Arial"/>
        <family val="2"/>
      </rPr>
      <t>noncredit classes</t>
    </r>
    <r>
      <rPr>
        <sz val="10"/>
        <rFont val="Arial"/>
        <family val="2"/>
      </rPr>
      <t xml:space="preserve"> and </t>
    </r>
    <r>
      <rPr>
        <i/>
        <sz val="10"/>
        <rFont val="Arial"/>
        <family val="2"/>
      </rPr>
      <t>individual instruction</t>
    </r>
    <r>
      <rPr>
        <sz val="10"/>
        <rFont val="Arial"/>
        <family val="2"/>
      </rPr>
      <t xml:space="preserve"> such as </t>
    </r>
    <r>
      <rPr>
        <b/>
        <sz val="10"/>
        <rFont val="Arial"/>
        <family val="2"/>
      </rPr>
      <t>dissertation or thesis research,</t>
    </r>
    <r>
      <rPr>
        <sz val="10"/>
        <rFont val="Arial"/>
        <family val="2"/>
      </rPr>
      <t xml:space="preserve"> </t>
    </r>
    <r>
      <rPr>
        <b/>
        <sz val="10"/>
        <rFont val="Arial"/>
        <family val="2"/>
      </rPr>
      <t xml:space="preserve">music instruction, </t>
    </r>
    <r>
      <rPr>
        <sz val="10"/>
        <rFont val="Arial"/>
        <family val="2"/>
      </rPr>
      <t xml:space="preserve">or </t>
    </r>
    <r>
      <rPr>
        <b/>
        <sz val="10"/>
        <rFont val="Arial"/>
        <family val="2"/>
      </rPr>
      <t xml:space="preserve">one-to-one readings. </t>
    </r>
    <r>
      <rPr>
        <sz val="10"/>
        <rFont val="Arial"/>
        <family val="2"/>
      </rPr>
      <t>Each class subsection should be counted only once and should not be duplicated because of cross-listings.</t>
    </r>
  </si>
  <si>
    <t>Exclude EAM
Include Title codes between 0001 and 0056; 0303; 0308; 0901; 4009; 42*</t>
  </si>
  <si>
    <t>TAB</t>
  </si>
  <si>
    <t>TITLE</t>
  </si>
  <si>
    <t>CDS-Changes</t>
  </si>
  <si>
    <t>Changes to form from previous year</t>
  </si>
  <si>
    <t>A</t>
  </si>
  <si>
    <t>GENERAL INFORMATION</t>
  </si>
  <si>
    <t>B</t>
  </si>
  <si>
    <t>ENROLLMENT AND PERSISTENCE</t>
  </si>
  <si>
    <t>C</t>
  </si>
  <si>
    <t>FIRST-TIME, FIRST-YEAR FRESHMEN ADMISSIONS</t>
  </si>
  <si>
    <t>TRANSFER ADMISSIONS</t>
  </si>
  <si>
    <t>E</t>
  </si>
  <si>
    <t>ACADEMIC OFFERINGS AND POLICIES</t>
  </si>
  <si>
    <t>F</t>
  </si>
  <si>
    <t>STUDENT LIFE</t>
  </si>
  <si>
    <t>G</t>
  </si>
  <si>
    <t>ANNUAL EXPENSES</t>
  </si>
  <si>
    <t>FINANCIAL AID</t>
  </si>
  <si>
    <t>I</t>
  </si>
  <si>
    <t>INSTRUCTIONAL FACULTY AND CLASS SIZE</t>
  </si>
  <si>
    <t>DEGREES CONFERRED</t>
  </si>
  <si>
    <t>K</t>
  </si>
  <si>
    <t>2004-2005
COMMON DATASET
TABLE OF CONTENTS</t>
  </si>
  <si>
    <t>B2_27</t>
  </si>
  <si>
    <t>B2_28</t>
  </si>
  <si>
    <t>B2_31</t>
  </si>
  <si>
    <t>B2_32</t>
  </si>
  <si>
    <t>B2_33</t>
  </si>
  <si>
    <t>B2_34</t>
  </si>
  <si>
    <t>B2_35</t>
  </si>
  <si>
    <t>B2_36</t>
  </si>
  <si>
    <t>B2_37</t>
  </si>
  <si>
    <t>B2_38</t>
  </si>
  <si>
    <t>B3_1</t>
  </si>
  <si>
    <t>B3_2</t>
  </si>
  <si>
    <t>B3_3</t>
  </si>
  <si>
    <t>B3_4</t>
  </si>
  <si>
    <t>B3_5</t>
  </si>
  <si>
    <t>B3_6</t>
  </si>
  <si>
    <t>B3_7</t>
  </si>
  <si>
    <t>B3_8</t>
  </si>
  <si>
    <t>B3_9</t>
  </si>
  <si>
    <t>B4_PY</t>
  </si>
  <si>
    <t>B5_PY</t>
  </si>
  <si>
    <t>B6_PY</t>
  </si>
  <si>
    <t>B7_PY</t>
  </si>
  <si>
    <t>B8_PY</t>
  </si>
  <si>
    <t>B9_PY</t>
  </si>
  <si>
    <t>B10_PY</t>
  </si>
  <si>
    <t>B11_PY</t>
  </si>
  <si>
    <t>B12_PY</t>
  </si>
  <si>
    <t>B13_PY</t>
  </si>
  <si>
    <t>B14_PY</t>
  </si>
  <si>
    <t>B15_PY</t>
  </si>
  <si>
    <t>B16_PY</t>
  </si>
  <si>
    <t>B17_PY</t>
  </si>
  <si>
    <t>B18_PY</t>
  </si>
  <si>
    <t>B19_PY</t>
  </si>
  <si>
    <t>B20_PY</t>
  </si>
  <si>
    <t>B21_PY</t>
  </si>
  <si>
    <t>CDS-C</t>
  </si>
  <si>
    <t>C1_01</t>
  </si>
  <si>
    <t>C1_02</t>
  </si>
  <si>
    <t>C1_03</t>
  </si>
  <si>
    <t>C1_04</t>
  </si>
  <si>
    <t>C1_05</t>
  </si>
  <si>
    <t>C1_06</t>
  </si>
  <si>
    <t>C1_07</t>
  </si>
  <si>
    <t>C1_08</t>
  </si>
  <si>
    <t>C2_01</t>
  </si>
  <si>
    <t>C2_02</t>
  </si>
  <si>
    <t>C2_03</t>
  </si>
  <si>
    <t>C2_04</t>
  </si>
  <si>
    <t>C3_01</t>
  </si>
  <si>
    <t>C3_02</t>
  </si>
  <si>
    <t>C3_03</t>
  </si>
  <si>
    <t>C4_01</t>
  </si>
  <si>
    <t>C4_02</t>
  </si>
  <si>
    <t>C4_03</t>
  </si>
  <si>
    <t>C5_101</t>
  </si>
  <si>
    <t>C5_102</t>
  </si>
  <si>
    <t>C5_103</t>
  </si>
  <si>
    <t>C5_104</t>
  </si>
  <si>
    <t>C5_105</t>
  </si>
  <si>
    <t>C5_106</t>
  </si>
  <si>
    <t>C5_107</t>
  </si>
  <si>
    <t>C5_108</t>
  </si>
  <si>
    <t>C5_109</t>
  </si>
  <si>
    <t>C5_110</t>
  </si>
  <si>
    <t>C5_201</t>
  </si>
  <si>
    <t>C5_202</t>
  </si>
  <si>
    <t>C5_203</t>
  </si>
  <si>
    <t>C5_204</t>
  </si>
  <si>
    <t>C5_205</t>
  </si>
  <si>
    <t>C5_206</t>
  </si>
  <si>
    <t>C5_207</t>
  </si>
  <si>
    <t>C5_208</t>
  </si>
  <si>
    <t>C5_209</t>
  </si>
  <si>
    <t>C5_210</t>
  </si>
  <si>
    <t>C5_Other</t>
  </si>
  <si>
    <t>C6_1</t>
  </si>
  <si>
    <t>C6_4</t>
  </si>
  <si>
    <t>C6_2</t>
  </si>
  <si>
    <t>C6_3</t>
  </si>
  <si>
    <t>C6_5</t>
  </si>
  <si>
    <t>C7_01</t>
  </si>
  <si>
    <t>C7_02</t>
  </si>
  <si>
    <t>C7_03</t>
  </si>
  <si>
    <t>C7_04</t>
  </si>
  <si>
    <t>C7_05</t>
  </si>
  <si>
    <t>C7_06</t>
  </si>
  <si>
    <t>C7_07</t>
  </si>
  <si>
    <t>C7_08</t>
  </si>
  <si>
    <t>C7_09</t>
  </si>
  <si>
    <t>C7_10</t>
  </si>
  <si>
    <t>C7_11</t>
  </si>
  <si>
    <t>C7_12</t>
  </si>
  <si>
    <t>C7_13</t>
  </si>
  <si>
    <t>C7_14</t>
  </si>
  <si>
    <t>C7_15</t>
  </si>
  <si>
    <t>C7_16</t>
  </si>
  <si>
    <t>C8A_0</t>
  </si>
  <si>
    <t>C8A_01</t>
  </si>
  <si>
    <t>C8A_02</t>
  </si>
  <si>
    <t>C8A_03</t>
  </si>
  <si>
    <t>C8A_04</t>
  </si>
  <si>
    <t>C8A_05</t>
  </si>
  <si>
    <t>C8A_06</t>
  </si>
  <si>
    <t>C8D_01</t>
  </si>
  <si>
    <t>C8D_02</t>
  </si>
  <si>
    <t>C8E_1</t>
  </si>
  <si>
    <t>C8E_2</t>
  </si>
  <si>
    <t>C8E_3</t>
  </si>
  <si>
    <t>C8E_4</t>
  </si>
  <si>
    <t>C8F_01</t>
  </si>
  <si>
    <t>C8F_02</t>
  </si>
  <si>
    <t>C9_01_25</t>
  </si>
  <si>
    <t>C9_01_75</t>
  </si>
  <si>
    <t>C9_02_25</t>
  </si>
  <si>
    <t>C9_02_75</t>
  </si>
  <si>
    <t>C9_03_25</t>
  </si>
  <si>
    <t>C9_03_75</t>
  </si>
  <si>
    <t>C9_04_25</t>
  </si>
  <si>
    <t>C9_04_75</t>
  </si>
  <si>
    <t>C9_05_25</t>
  </si>
  <si>
    <t>C9_05_75</t>
  </si>
  <si>
    <t>C9_SATPCT</t>
  </si>
  <si>
    <t>C9_SAT_N</t>
  </si>
  <si>
    <t>C9_ACTPCT</t>
  </si>
  <si>
    <t>C9_ACT_N</t>
  </si>
  <si>
    <t>C9_SATV_1</t>
  </si>
  <si>
    <t>C9_SATV_2</t>
  </si>
  <si>
    <t>C9_SATV_3</t>
  </si>
  <si>
    <t>C9_SATV_4</t>
  </si>
  <si>
    <t>C9_SATV_5</t>
  </si>
  <si>
    <t>C9_SATV_6</t>
  </si>
  <si>
    <t>C9_SATV_7</t>
  </si>
  <si>
    <t>C9_SATM_1</t>
  </si>
  <si>
    <t>C9_SATM_2</t>
  </si>
  <si>
    <t>C9_SATM_3</t>
  </si>
  <si>
    <t>C9_SATM_4</t>
  </si>
  <si>
    <t>C9_SATM_5</t>
  </si>
  <si>
    <t>C9_SATM_6</t>
  </si>
  <si>
    <t>C9_SATM_7</t>
  </si>
  <si>
    <t>C9_ACT_C1</t>
  </si>
  <si>
    <t>C9_ACT_C2</t>
  </si>
  <si>
    <t>C9_ACT_C3</t>
  </si>
  <si>
    <t>C9_ACT_C4</t>
  </si>
  <si>
    <t>C9_ACT_C5</t>
  </si>
  <si>
    <t>C9_ACT_C6</t>
  </si>
  <si>
    <t>C9_ACT_C7</t>
  </si>
  <si>
    <t>C9_ACT_E1</t>
  </si>
  <si>
    <t>C9_ACT_E2</t>
  </si>
  <si>
    <t>C9_ACT_E3</t>
  </si>
  <si>
    <t>C9_ACT_E4</t>
  </si>
  <si>
    <t>C9_ACT_E5</t>
  </si>
  <si>
    <t>C9_ACT_E6</t>
  </si>
  <si>
    <t>C9_ACT_E7</t>
  </si>
  <si>
    <t>C9_ACT_M1</t>
  </si>
  <si>
    <t>C9_ACT_M2</t>
  </si>
  <si>
    <t>C9_ACT_M3</t>
  </si>
  <si>
    <t>C9_ACT_M4</t>
  </si>
  <si>
    <t>C9_ACT_M5</t>
  </si>
  <si>
    <t>C9_ACT_M6</t>
  </si>
  <si>
    <t>C9_ACT_M7</t>
  </si>
  <si>
    <t>C10_1</t>
  </si>
  <si>
    <t>C10_2</t>
  </si>
  <si>
    <t>C10_3</t>
  </si>
  <si>
    <t>C10_4</t>
  </si>
  <si>
    <t>C10_5</t>
  </si>
  <si>
    <t>C10_6</t>
  </si>
  <si>
    <t>C11_1</t>
  </si>
  <si>
    <t>C11_2</t>
  </si>
  <si>
    <t>C11_3</t>
  </si>
  <si>
    <t>C11_4</t>
  </si>
  <si>
    <t>C11_5</t>
  </si>
  <si>
    <t>C12A</t>
  </si>
  <si>
    <t>C12B</t>
  </si>
  <si>
    <t>C13_1</t>
  </si>
  <si>
    <t>C13_2</t>
  </si>
  <si>
    <t>C13_3</t>
  </si>
  <si>
    <t>C14_1</t>
  </si>
  <si>
    <t>C14_2</t>
  </si>
  <si>
    <t>C14_3</t>
  </si>
  <si>
    <t>C16_1</t>
  </si>
  <si>
    <t>C16_2</t>
  </si>
  <si>
    <t>C16_3</t>
  </si>
  <si>
    <t>C17_1</t>
  </si>
  <si>
    <t>C17_2</t>
  </si>
  <si>
    <t>C17_3</t>
  </si>
  <si>
    <t>C17_4</t>
  </si>
  <si>
    <t>C18_A</t>
  </si>
  <si>
    <t>C18_B</t>
  </si>
  <si>
    <t>C20_1</t>
  </si>
  <si>
    <t>C20_2</t>
  </si>
  <si>
    <t>C20_3</t>
  </si>
  <si>
    <t>C21_1</t>
  </si>
  <si>
    <t>C21_2</t>
  </si>
  <si>
    <t>C21_3</t>
  </si>
  <si>
    <t>C21_4</t>
  </si>
  <si>
    <t>C21_5</t>
  </si>
  <si>
    <t>C21_6</t>
  </si>
  <si>
    <t>C21_7</t>
  </si>
  <si>
    <t>C21_8</t>
  </si>
  <si>
    <t>C22_1</t>
  </si>
  <si>
    <t>C22_2</t>
  </si>
  <si>
    <t>C22_3</t>
  </si>
  <si>
    <t>CDS-D</t>
  </si>
  <si>
    <t>D1_1</t>
  </si>
  <si>
    <t>D1_2</t>
  </si>
  <si>
    <t>D2_APPS_1</t>
  </si>
  <si>
    <t>D2_APPS_2</t>
  </si>
  <si>
    <t>D2_APPS_3</t>
  </si>
  <si>
    <t>D2_ADMS_1</t>
  </si>
  <si>
    <t>D2_ADMS_2</t>
  </si>
  <si>
    <t>D2_ADMS_3</t>
  </si>
  <si>
    <t>D2_ENRL_1</t>
  </si>
  <si>
    <t>D2_ENRL_2</t>
  </si>
  <si>
    <t>D2_ENRL_3</t>
  </si>
  <si>
    <t>D4_1</t>
  </si>
  <si>
    <t>D4_2</t>
  </si>
  <si>
    <t>D5_1</t>
  </si>
  <si>
    <t>D5_2</t>
  </si>
  <si>
    <t>D5_3</t>
  </si>
  <si>
    <t>D5_4</t>
  </si>
  <si>
    <t>D5_5</t>
  </si>
  <si>
    <t>D5_6</t>
  </si>
  <si>
    <t>D9A_C1</t>
  </si>
  <si>
    <t>D9A_C2</t>
  </si>
  <si>
    <t>D9A_C3</t>
  </si>
  <si>
    <t>D9A_C4</t>
  </si>
  <si>
    <t>D9A_C5</t>
  </si>
  <si>
    <t>D9B_C1</t>
  </si>
  <si>
    <t>D9B_C2</t>
  </si>
  <si>
    <t>D9B_C3</t>
  </si>
  <si>
    <t>D9B_C4</t>
  </si>
  <si>
    <t>D9B_C5</t>
  </si>
  <si>
    <t>D9C_C1</t>
  </si>
  <si>
    <t>D9C_C2</t>
  </si>
  <si>
    <t>D9C_C3</t>
  </si>
  <si>
    <t>D9C_C4</t>
  </si>
  <si>
    <t>D9C_C5</t>
  </si>
  <si>
    <t>D9D_C1</t>
  </si>
  <si>
    <t>D9D_C2</t>
  </si>
  <si>
    <t>D9D_C3</t>
  </si>
  <si>
    <t>D9D_C4</t>
  </si>
  <si>
    <t>D9D_C5</t>
  </si>
  <si>
    <t>D13A</t>
  </si>
  <si>
    <t>D13B</t>
  </si>
  <si>
    <t>D14A</t>
  </si>
  <si>
    <t>D14B</t>
  </si>
  <si>
    <t>CDS-E</t>
  </si>
  <si>
    <t>E1_01</t>
  </si>
  <si>
    <t>E1_02</t>
  </si>
  <si>
    <t>E1_03</t>
  </si>
  <si>
    <t>E1_04</t>
  </si>
  <si>
    <t>E1_05</t>
  </si>
  <si>
    <t>E1_06</t>
  </si>
  <si>
    <t>E1_07</t>
  </si>
  <si>
    <t>E1_08</t>
  </si>
  <si>
    <t>E1_09</t>
  </si>
  <si>
    <t>E1_10</t>
  </si>
  <si>
    <t>E1_11</t>
  </si>
  <si>
    <t>E1_12</t>
  </si>
  <si>
    <t>E1_13</t>
  </si>
  <si>
    <t>E1_14</t>
  </si>
  <si>
    <t>E1_15</t>
  </si>
  <si>
    <t>E1_16</t>
  </si>
  <si>
    <t>E1_17</t>
  </si>
  <si>
    <t>E1_18</t>
  </si>
  <si>
    <t>E1_19</t>
  </si>
  <si>
    <t>E3_01</t>
  </si>
  <si>
    <t>E3_02</t>
  </si>
  <si>
    <t>E3_03</t>
  </si>
  <si>
    <t>E3_04</t>
  </si>
  <si>
    <t>E3_05</t>
  </si>
  <si>
    <t>E3_06</t>
  </si>
  <si>
    <t>E3_07</t>
  </si>
  <si>
    <t>E3_08</t>
  </si>
  <si>
    <t>E3_09</t>
  </si>
  <si>
    <t>E3_10</t>
  </si>
  <si>
    <t>E3_11</t>
  </si>
  <si>
    <t>E3_12</t>
  </si>
  <si>
    <t>CDS-F</t>
  </si>
  <si>
    <t>F1_01F</t>
  </si>
  <si>
    <t>F1_02F</t>
  </si>
  <si>
    <t>F1_03F</t>
  </si>
  <si>
    <t>F1_04F</t>
  </si>
  <si>
    <t>F1_05F</t>
  </si>
  <si>
    <t>F1_06F</t>
  </si>
  <si>
    <t>F1_07F</t>
  </si>
  <si>
    <t>F1_08F</t>
  </si>
  <si>
    <t>F1_01U</t>
  </si>
  <si>
    <t>F1_02U</t>
  </si>
  <si>
    <t>F1_03U</t>
  </si>
  <si>
    <t>F1_04U</t>
  </si>
  <si>
    <t>F1_05U</t>
  </si>
  <si>
    <t>F1_06U</t>
  </si>
  <si>
    <t>F1_07U</t>
  </si>
  <si>
    <t>F1_08U</t>
  </si>
  <si>
    <t>F2_01</t>
  </si>
  <si>
    <t>F2_02</t>
  </si>
  <si>
    <t>F2_03</t>
  </si>
  <si>
    <t>F2_04</t>
  </si>
  <si>
    <t>F2_05</t>
  </si>
  <si>
    <t>F2_06</t>
  </si>
  <si>
    <t>F2_07</t>
  </si>
  <si>
    <t>F2_08</t>
  </si>
  <si>
    <t>F2_09</t>
  </si>
  <si>
    <t>F2_10</t>
  </si>
  <si>
    <t>F2_11</t>
  </si>
  <si>
    <t>F2_12</t>
  </si>
  <si>
    <t>F2_13</t>
  </si>
  <si>
    <t>F2_14</t>
  </si>
  <si>
    <t>F2_15</t>
  </si>
  <si>
    <t>F2_16</t>
  </si>
  <si>
    <t>F2_17</t>
  </si>
  <si>
    <t>F2_18</t>
  </si>
  <si>
    <t>F3_01</t>
  </si>
  <si>
    <t>F3_02</t>
  </si>
  <si>
    <t>F3_03</t>
  </si>
  <si>
    <t>F3_04</t>
  </si>
  <si>
    <t>F3_05</t>
  </si>
  <si>
    <t>F3_06</t>
  </si>
  <si>
    <t>F3_07</t>
  </si>
  <si>
    <t>F3_08</t>
  </si>
  <si>
    <t>F3_09</t>
  </si>
  <si>
    <t>F4_01</t>
  </si>
  <si>
    <t>F4_02</t>
  </si>
  <si>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</si>
  <si>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</si>
  <si>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</si>
  <si>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</si>
  <si>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</si>
  <si>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</si>
  <si>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</si>
  <si>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</si>
  <si>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</si>
  <si>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</si>
  <si>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</si>
  <si>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</si>
  <si>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</si>
  <si>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</si>
  <si>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1</t>
  </si>
  <si>
    <t>52</t>
  </si>
  <si>
    <t>19</t>
  </si>
  <si>
    <t>29</t>
  </si>
  <si>
    <t>45 and 54</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</si>
  <si>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</si>
  <si>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</si>
  <si>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</si>
  <si>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</si>
  <si>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CIP 1990 Categories to Include</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</si>
  <si>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</si>
  <si>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</si>
  <si>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</si>
  <si>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</si>
  <si>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</si>
  <si>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</si>
  <si>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</si>
  <si>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</si>
  <si>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</si>
  <si>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</si>
  <si>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t>G2_MIN</t>
  </si>
  <si>
    <t>G2_MAX</t>
  </si>
  <si>
    <t>G5_1_C1</t>
  </si>
  <si>
    <t>G5_1_C2</t>
  </si>
  <si>
    <t>G5_1_C3</t>
  </si>
  <si>
    <t>G5_2_C3</t>
  </si>
  <si>
    <t>G5_3_C2</t>
  </si>
  <si>
    <t>G5_3_C3</t>
  </si>
  <si>
    <t>G5_4_C1</t>
  </si>
  <si>
    <t>G5_4_C2</t>
  </si>
  <si>
    <t>G5_4_C3</t>
  </si>
  <si>
    <t>G5_5_C1</t>
  </si>
  <si>
    <t>G5_5_C2</t>
  </si>
  <si>
    <t>G5_5_C3</t>
  </si>
  <si>
    <t>G6_1</t>
  </si>
  <si>
    <t>G6_2</t>
  </si>
  <si>
    <t>G6_3</t>
  </si>
  <si>
    <t>G6_4</t>
  </si>
  <si>
    <t>G6_5</t>
  </si>
  <si>
    <t>CDS-H</t>
  </si>
  <si>
    <t>H_AY</t>
  </si>
  <si>
    <t>H3_1</t>
  </si>
  <si>
    <t>H3_2</t>
  </si>
  <si>
    <t>H3_3</t>
  </si>
  <si>
    <t>H1_01NB</t>
  </si>
  <si>
    <t>H1_02NB</t>
  </si>
  <si>
    <t>H1_03NB</t>
  </si>
  <si>
    <t>H1_04NB</t>
  </si>
  <si>
    <t>H1_05NB</t>
  </si>
  <si>
    <t>H1_06NB</t>
  </si>
  <si>
    <t>H1_07NB</t>
  </si>
  <si>
    <t>H1_08NB</t>
  </si>
  <si>
    <t>H1_09NB</t>
  </si>
  <si>
    <t>H1_10NB</t>
  </si>
  <si>
    <t>H1_11NB</t>
  </si>
  <si>
    <t>H1_12NB</t>
  </si>
  <si>
    <t>H1_01NN</t>
  </si>
  <si>
    <t>H1_02NN</t>
  </si>
  <si>
    <t>H1_03NN</t>
  </si>
  <si>
    <t>H1_04NN</t>
  </si>
  <si>
    <t>H1_05NN</t>
  </si>
  <si>
    <t>H1_06NN</t>
  </si>
  <si>
    <t>H1_08NN</t>
  </si>
  <si>
    <t>H1_09NN</t>
  </si>
  <si>
    <t>H1_10NN</t>
  </si>
  <si>
    <t>H1_11NN</t>
  </si>
  <si>
    <t>H1_12NN</t>
  </si>
  <si>
    <t>H2_A1</t>
  </si>
  <si>
    <t>H2_B1</t>
  </si>
  <si>
    <t>H2_C1</t>
  </si>
  <si>
    <t>H2_D1</t>
  </si>
  <si>
    <t>H2_E1</t>
  </si>
  <si>
    <t>H2_F1</t>
  </si>
  <si>
    <t>H2_G1</t>
  </si>
  <si>
    <t>H2_H1</t>
  </si>
  <si>
    <t>H2_I1</t>
  </si>
  <si>
    <t>H2_J1</t>
  </si>
  <si>
    <t>H2_K1</t>
  </si>
  <si>
    <t>H2_L1</t>
  </si>
  <si>
    <t>H2_M1</t>
  </si>
  <si>
    <t>H2_N1</t>
  </si>
  <si>
    <t>H2_O1</t>
  </si>
  <si>
    <t>H2_P1</t>
  </si>
  <si>
    <t>H2_Q1</t>
  </si>
  <si>
    <t>H2_A2</t>
  </si>
  <si>
    <t>H2_B2</t>
  </si>
  <si>
    <t>H2_C2</t>
  </si>
  <si>
    <t>H2_D2</t>
  </si>
  <si>
    <t>H2_E2</t>
  </si>
  <si>
    <t>H2_F2</t>
  </si>
  <si>
    <t>H2_G2</t>
  </si>
  <si>
    <t>H2_H2</t>
  </si>
  <si>
    <t>H2_I2</t>
  </si>
  <si>
    <t>H2_J2</t>
  </si>
  <si>
    <t>H2_K2</t>
  </si>
  <si>
    <t>H2_L2</t>
  </si>
  <si>
    <t>H2_M2</t>
  </si>
  <si>
    <t>H2_N2</t>
  </si>
  <si>
    <t>H2_O2</t>
  </si>
  <si>
    <t>H2_P2</t>
  </si>
  <si>
    <t>H2_Q2</t>
  </si>
  <si>
    <t>H2_A3</t>
  </si>
  <si>
    <t>H2_B3</t>
  </si>
  <si>
    <t>H2_C3</t>
  </si>
  <si>
    <t>H2_D3</t>
  </si>
  <si>
    <t>H2_E3</t>
  </si>
  <si>
    <t>H2_F3</t>
  </si>
  <si>
    <t>H2_G3</t>
  </si>
  <si>
    <t>H2_H3</t>
  </si>
  <si>
    <t>H2_I3</t>
  </si>
  <si>
    <t>H2_J3</t>
  </si>
  <si>
    <t>H2_K3</t>
  </si>
  <si>
    <t>H2_L3</t>
  </si>
  <si>
    <t>H2_M3</t>
  </si>
  <si>
    <t>H2_N3</t>
  </si>
  <si>
    <t>H2_O3</t>
  </si>
  <si>
    <t>H2_P3</t>
  </si>
  <si>
    <t>H2_Q3</t>
  </si>
  <si>
    <t>H6_1</t>
  </si>
  <si>
    <t>H6_2</t>
  </si>
  <si>
    <t>H6_3</t>
  </si>
  <si>
    <t>H6_4</t>
  </si>
  <si>
    <t>H6_5</t>
  </si>
  <si>
    <t>H6_6</t>
  </si>
  <si>
    <t>H7_1</t>
  </si>
  <si>
    <t>H7_2</t>
  </si>
  <si>
    <t>H7_3</t>
  </si>
  <si>
    <t>H7_4</t>
  </si>
  <si>
    <t>H7_5</t>
  </si>
  <si>
    <t>H7_6</t>
  </si>
  <si>
    <t>H7_7</t>
  </si>
  <si>
    <t>H7_8</t>
  </si>
  <si>
    <t>H8_1</t>
  </si>
  <si>
    <t>H8_2</t>
  </si>
  <si>
    <t>H8_3</t>
  </si>
  <si>
    <t>H8_4</t>
  </si>
  <si>
    <t>H8_5</t>
  </si>
  <si>
    <t>H8_6</t>
  </si>
  <si>
    <t>H9_1</t>
  </si>
  <si>
    <t>H9_2</t>
  </si>
  <si>
    <t>H9_3</t>
  </si>
  <si>
    <t>H10_1</t>
  </si>
  <si>
    <t>H10_2</t>
  </si>
  <si>
    <t>H10_3</t>
  </si>
  <si>
    <t>H11_1</t>
  </si>
  <si>
    <t>H11_2</t>
  </si>
  <si>
    <t>H12_01</t>
  </si>
  <si>
    <t>H12_02</t>
  </si>
  <si>
    <t>H12_03</t>
  </si>
  <si>
    <t>H12_04</t>
  </si>
  <si>
    <t>H12_05</t>
  </si>
  <si>
    <t>H12_06</t>
  </si>
  <si>
    <t>H12_07</t>
  </si>
  <si>
    <t>H12_08</t>
  </si>
  <si>
    <t>H12_09</t>
  </si>
  <si>
    <t>H12_10</t>
  </si>
  <si>
    <t>H12_11</t>
  </si>
  <si>
    <t>H12_12</t>
  </si>
  <si>
    <t>H13_1</t>
  </si>
  <si>
    <t>H13_2</t>
  </si>
  <si>
    <t>H13_3</t>
  </si>
  <si>
    <t>H13_4</t>
  </si>
  <si>
    <t>H13_5</t>
  </si>
  <si>
    <t>H13_6</t>
  </si>
  <si>
    <t>H13_7</t>
  </si>
  <si>
    <t>H13_8</t>
  </si>
  <si>
    <t>H13_9</t>
  </si>
  <si>
    <t>H14_01NN</t>
  </si>
  <si>
    <t>H14_02NN</t>
  </si>
  <si>
    <t>H14_03NN</t>
  </si>
  <si>
    <t>H14_04NN</t>
  </si>
  <si>
    <t>H14_05NN</t>
  </si>
  <si>
    <t>H14_06NN</t>
  </si>
  <si>
    <t>H14_07NN</t>
  </si>
  <si>
    <t>H14_08NN</t>
  </si>
  <si>
    <t>H14_09NN</t>
  </si>
  <si>
    <t>H14_10NN</t>
  </si>
  <si>
    <t>H14_11NN</t>
  </si>
  <si>
    <t>H14_01NB</t>
  </si>
  <si>
    <t>H14_02NB</t>
  </si>
  <si>
    <t>H14_03NB</t>
  </si>
  <si>
    <t>H14_04NB</t>
  </si>
  <si>
    <t>H14_05NB</t>
  </si>
  <si>
    <t>H14_07NB</t>
  </si>
  <si>
    <t>H14_08NB</t>
  </si>
  <si>
    <t>H14_09NB</t>
  </si>
  <si>
    <t>H14_10NB</t>
  </si>
  <si>
    <t>H14_11NB</t>
  </si>
  <si>
    <t>CDS-I</t>
  </si>
  <si>
    <t>I1_AFT</t>
  </si>
  <si>
    <t>I1_BFT</t>
  </si>
  <si>
    <t>I1_CFT</t>
  </si>
  <si>
    <t>I1_DFT</t>
  </si>
  <si>
    <t>I1_EFT</t>
  </si>
  <si>
    <t>I1_FFT</t>
  </si>
  <si>
    <t>I1_GFT</t>
  </si>
  <si>
    <t>I1_HFT</t>
  </si>
  <si>
    <t>I1_IFT</t>
  </si>
  <si>
    <t>I1_JFT</t>
  </si>
  <si>
    <t>I1_APT</t>
  </si>
  <si>
    <t>I1_BPT</t>
  </si>
  <si>
    <t>I1_CPT</t>
  </si>
  <si>
    <t>I1_DPT</t>
  </si>
  <si>
    <t>I1_EPT</t>
  </si>
  <si>
    <t>I1_FPT</t>
  </si>
  <si>
    <t>I1_GPT</t>
  </si>
  <si>
    <t>I1_HPT</t>
  </si>
  <si>
    <t>I1_IPT</t>
  </si>
  <si>
    <t>I1_JPT</t>
  </si>
  <si>
    <t>I1_AT</t>
  </si>
  <si>
    <t>I1_BT</t>
  </si>
  <si>
    <t>I1_CT</t>
  </si>
  <si>
    <t>I1_DT</t>
  </si>
  <si>
    <t>I1_ET</t>
  </si>
  <si>
    <t>I1_FT</t>
  </si>
  <si>
    <t>I1_GT</t>
  </si>
  <si>
    <t>I1_HT</t>
  </si>
  <si>
    <t>I1_IT</t>
  </si>
  <si>
    <t>I1_JT</t>
  </si>
  <si>
    <t>I2_R</t>
  </si>
  <si>
    <t>I2_S</t>
  </si>
  <si>
    <t>I2_F</t>
  </si>
  <si>
    <t>I3_S2to10</t>
  </si>
  <si>
    <t>I3_S10to19</t>
  </si>
  <si>
    <t>I3_S20to29</t>
  </si>
  <si>
    <t>I3_S30to39</t>
  </si>
  <si>
    <t>I3_S40to49</t>
  </si>
  <si>
    <t>I3_S50to99</t>
  </si>
  <si>
    <t>I3_S100plus</t>
  </si>
  <si>
    <t>I3_ST</t>
  </si>
  <si>
    <t>I3_SS2to10</t>
  </si>
  <si>
    <t>I3_SS10to19</t>
  </si>
  <si>
    <t>I3_SS20to29</t>
  </si>
  <si>
    <t>I3_SS30to39</t>
  </si>
  <si>
    <t>I3_SS40to49</t>
  </si>
  <si>
    <t>I3_SS50to99</t>
  </si>
  <si>
    <t>I3_SS100plus</t>
  </si>
  <si>
    <t>I3_SST</t>
  </si>
  <si>
    <t>CDS-J</t>
  </si>
  <si>
    <t>J1_1D</t>
  </si>
  <si>
    <t>J1_2D</t>
  </si>
  <si>
    <t>J1_3D</t>
  </si>
  <si>
    <t>J1_4D</t>
  </si>
  <si>
    <t>J1_5D</t>
  </si>
  <si>
    <t>J1_6D</t>
  </si>
  <si>
    <t>J1_7D</t>
  </si>
  <si>
    <t>J1_8D</t>
  </si>
  <si>
    <t>J1_9D</t>
  </si>
  <si>
    <t>J1_10D</t>
  </si>
  <si>
    <t>J1_11D</t>
  </si>
  <si>
    <t>J1_12D</t>
  </si>
  <si>
    <t>J1_13D</t>
  </si>
  <si>
    <t>J1_14D</t>
  </si>
  <si>
    <t>J1_15D</t>
  </si>
  <si>
    <t>J1_16D</t>
  </si>
  <si>
    <t>J1_17D</t>
  </si>
  <si>
    <t>J1_18D</t>
  </si>
  <si>
    <t>J1_19D</t>
  </si>
  <si>
    <t>J1_20D</t>
  </si>
  <si>
    <t>J1_21D</t>
  </si>
  <si>
    <t>J1_22D</t>
  </si>
  <si>
    <t>J1_23D</t>
  </si>
  <si>
    <t>J1_24D</t>
  </si>
  <si>
    <t>J1_25D</t>
  </si>
  <si>
    <t>J1_26D</t>
  </si>
  <si>
    <t>J1_27D</t>
  </si>
  <si>
    <t>J1_28D</t>
  </si>
  <si>
    <t>J1_29D</t>
  </si>
  <si>
    <t>J1_30D</t>
  </si>
  <si>
    <t>J1_1A</t>
  </si>
  <si>
    <t>J1_2A</t>
  </si>
  <si>
    <t>J1_3A</t>
  </si>
  <si>
    <t>J1_4A</t>
  </si>
  <si>
    <t>J1_5A</t>
  </si>
  <si>
    <t>J1_6A</t>
  </si>
  <si>
    <t>J1_7A</t>
  </si>
  <si>
    <t>J1_8A</t>
  </si>
  <si>
    <t>J1_9A</t>
  </si>
  <si>
    <t>J1_10A</t>
  </si>
  <si>
    <t>J1_11A</t>
  </si>
  <si>
    <t>J1_12A</t>
  </si>
  <si>
    <t>J1_13A</t>
  </si>
  <si>
    <t>J1_14A</t>
  </si>
  <si>
    <t>J1_15A</t>
  </si>
  <si>
    <t>J1_16A</t>
  </si>
  <si>
    <t>J1_17A</t>
  </si>
  <si>
    <t>J1_18A</t>
  </si>
  <si>
    <t>J1_19A</t>
  </si>
  <si>
    <t>J1_20A</t>
  </si>
  <si>
    <t>J1_21A</t>
  </si>
  <si>
    <t>J1_22A</t>
  </si>
  <si>
    <t>J1_23A</t>
  </si>
  <si>
    <t>J1_24A</t>
  </si>
  <si>
    <t>J1_25A</t>
  </si>
  <si>
    <t>J1_26A</t>
  </si>
  <si>
    <t>J1_27A</t>
  </si>
  <si>
    <t>J1_28A</t>
  </si>
  <si>
    <t>J1_29A</t>
  </si>
  <si>
    <t>J1_30A</t>
  </si>
  <si>
    <t>J1_1B</t>
  </si>
  <si>
    <t>J1_2B</t>
  </si>
  <si>
    <t>J1_3B</t>
  </si>
  <si>
    <t>J1_4B</t>
  </si>
  <si>
    <t>J1_5B</t>
  </si>
  <si>
    <t>J1_6B</t>
  </si>
  <si>
    <t>J1_7B</t>
  </si>
  <si>
    <t>J1_8B</t>
  </si>
  <si>
    <t>J1_9B</t>
  </si>
  <si>
    <t>J1_10B</t>
  </si>
  <si>
    <t>J1_11B</t>
  </si>
  <si>
    <t>J1_12B</t>
  </si>
  <si>
    <t>J1_13B</t>
  </si>
  <si>
    <t>J1_14B</t>
  </si>
  <si>
    <t>J1_15B</t>
  </si>
  <si>
    <t>J1_16B</t>
  </si>
  <si>
    <t>J1_17B</t>
  </si>
  <si>
    <t>J1_18B</t>
  </si>
  <si>
    <t>J1_19B</t>
  </si>
  <si>
    <t>J1_20B</t>
  </si>
  <si>
    <t>J1_21B</t>
  </si>
  <si>
    <t>J1_22B</t>
  </si>
  <si>
    <t>J1_23B</t>
  </si>
  <si>
    <t>J1_24B</t>
  </si>
  <si>
    <t>J1_25B</t>
  </si>
  <si>
    <t>J1_26B</t>
  </si>
  <si>
    <t>J1_27B</t>
  </si>
  <si>
    <t>J1_28B</t>
  </si>
  <si>
    <t>J1_29B</t>
  </si>
  <si>
    <t>J1_30B</t>
  </si>
  <si>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</si>
  <si>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</si>
  <si>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</si>
  <si>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</si>
  <si>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</si>
  <si>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</si>
  <si>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</si>
  <si>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</si>
  <si>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</si>
  <si>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</si>
  <si>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</si>
  <si>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</si>
  <si>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</si>
  <si>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</si>
  <si>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</si>
  <si>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</si>
  <si>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</si>
  <si>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</si>
  <si>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</si>
  <si>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</si>
  <si>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</si>
  <si>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</si>
  <si>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</si>
  <si>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</si>
  <si>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</si>
  <si>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</si>
  <si>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</si>
  <si>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</si>
  <si>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</si>
  <si>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</si>
  <si>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</si>
  <si>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</si>
  <si>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</si>
  <si>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</si>
  <si>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</si>
  <si>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</si>
  <si>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</si>
  <si>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</si>
  <si>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</si>
  <si>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</si>
  <si>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</si>
  <si>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</si>
  <si>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</si>
  <si>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</si>
  <si>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</si>
  <si>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</si>
  <si>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</si>
  <si>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</si>
  <si>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</si>
  <si>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</si>
  <si>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</si>
  <si>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</si>
  <si>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</si>
  <si>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</si>
  <si>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</si>
  <si>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</si>
  <si>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</si>
  <si>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</si>
  <si>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</si>
  <si>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</si>
  <si>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</si>
  <si>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</si>
  <si>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</si>
  <si>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</si>
  <si>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</si>
  <si>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</si>
  <si>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</si>
  <si>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</si>
  <si>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</si>
  <si>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</si>
  <si>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</si>
  <si>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</si>
  <si>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</si>
  <si>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</si>
  <si>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</si>
  <si>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</si>
  <si>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</si>
  <si>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</si>
  <si>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</si>
  <si>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</si>
  <si>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</si>
  <si>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</si>
  <si>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</si>
  <si>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</si>
  <si>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</si>
  <si>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</si>
  <si>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</si>
  <si>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</si>
  <si>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</si>
  <si>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</si>
  <si>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</si>
  <si>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</si>
  <si>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</si>
  <si>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</si>
  <si>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</si>
  <si>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</si>
  <si>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</si>
  <si>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</si>
  <si>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</si>
  <si>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</si>
  <si>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</si>
  <si>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</si>
  <si>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</si>
  <si>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</si>
  <si>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</si>
  <si>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</si>
  <si>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</si>
  <si>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</si>
  <si>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</si>
  <si>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</si>
  <si>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</si>
  <si>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</si>
  <si>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A4_B_CHECKBOX</t>
  </si>
  <si>
    <t>A4_C_CHECKBOX</t>
  </si>
  <si>
    <t>The "Library Collections" section has been removed until a new Academic Libraries Survey is in the field.</t>
  </si>
  <si>
    <t>DEFINITIONS</t>
  </si>
  <si>
    <t>H</t>
  </si>
  <si>
    <t>Financial Aid Glossary: The definition of financial aid awarded has been clarified to mean "aid offered."</t>
  </si>
  <si>
    <t>The items listed below are shaded in yellow throughout the spreadsheet's worksheets.</t>
  </si>
  <si>
    <t>Military science and technologies</t>
  </si>
  <si>
    <t>28 and 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</si>
  <si>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</si>
  <si>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</si>
  <si>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</si>
  <si>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</si>
  <si>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</si>
  <si>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</si>
  <si>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</si>
  <si>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</si>
  <si>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</si>
  <si>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</si>
  <si>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</si>
  <si>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</si>
  <si>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</si>
  <si>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</si>
  <si>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</si>
  <si>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</si>
  <si>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</si>
  <si>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</si>
  <si>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</si>
  <si>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</si>
  <si>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</si>
  <si>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</si>
  <si>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</si>
  <si>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</si>
  <si>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</si>
  <si>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</si>
  <si>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</si>
  <si>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</si>
  <si>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</si>
  <si>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</si>
  <si>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</si>
  <si>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</si>
  <si>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</si>
  <si>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</si>
  <si>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</si>
  <si>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</si>
  <si>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</si>
  <si>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</si>
  <si>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</si>
  <si>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</si>
  <si>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</si>
  <si>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</si>
  <si>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</si>
  <si>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</si>
  <si>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</si>
  <si>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</si>
  <si>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</si>
  <si>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</si>
  <si>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</si>
  <si>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</si>
  <si>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</si>
  <si>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</si>
  <si>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</si>
  <si>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</si>
  <si>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</si>
  <si>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</si>
  <si>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</si>
  <si>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</si>
  <si>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</si>
  <si>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</si>
  <si>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</si>
  <si>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</si>
  <si>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</si>
  <si>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</si>
  <si>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</si>
  <si>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</si>
  <si>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</si>
  <si>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</si>
  <si>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</si>
  <si>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</si>
  <si>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</si>
  <si>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</si>
  <si>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</si>
  <si>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</si>
  <si>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SUMMARY OF SIGNIFICANT CHANGES TO THE CDS FOR 2004-05</t>
  </si>
  <si>
    <t>A0A</t>
  </si>
  <si>
    <t>Request for feedback about problematic items.</t>
  </si>
  <si>
    <r>
      <t xml:space="preserve">The "Entrance Exams" section has been changed to reflect the changes in the SAT and ACT that will affect students applying in </t>
    </r>
    <r>
      <rPr>
        <b/>
        <sz val="10"/>
        <rFont val="Times New Roman"/>
        <family val="1"/>
      </rPr>
      <t>Fall 2006</t>
    </r>
    <r>
      <rPr>
        <sz val="10"/>
        <rFont val="Times New Roman"/>
        <family val="1"/>
      </rPr>
      <t>.</t>
    </r>
  </si>
  <si>
    <t>I-1</t>
  </si>
  <si>
    <t>The "Instructional Faculty" section's definitions have been improved and a table now indicates who should be included in or excluded from full- and part-time counts.</t>
  </si>
  <si>
    <t>J</t>
  </si>
  <si>
    <t>The instructions for the "Degrees Conferred" section now instruct respondents to base percentages on majors, not headcount.</t>
  </si>
  <si>
    <t>PERMANENTLY DELETED OR TEMPORARILY DISCONTINUED ITEMS</t>
  </si>
  <si>
    <t>E4-E8</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</si>
  <si>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</si>
  <si>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</si>
  <si>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</si>
  <si>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</si>
  <si>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</si>
  <si>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</si>
  <si>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</si>
  <si>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</si>
  <si>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</si>
  <si>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</si>
  <si>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</si>
  <si>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</si>
  <si>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</si>
  <si>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</si>
  <si>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</si>
  <si>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</si>
  <si>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</si>
  <si>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</si>
  <si>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</si>
  <si>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</si>
  <si>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</si>
  <si>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</si>
  <si>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</si>
  <si>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</si>
  <si>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</si>
  <si>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</si>
  <si>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</si>
  <si>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</si>
  <si>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</si>
  <si>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</si>
  <si>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</si>
  <si>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</si>
  <si>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</si>
  <si>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</si>
  <si>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</si>
  <si>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</si>
  <si>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</si>
  <si>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</si>
  <si>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</si>
  <si>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</si>
  <si>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</si>
  <si>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</si>
  <si>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</si>
  <si>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</si>
  <si>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</si>
  <si>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</si>
  <si>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</si>
  <si>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</si>
  <si>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</si>
  <si>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</si>
  <si>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</si>
  <si>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</si>
  <si>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</si>
  <si>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</si>
  <si>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</si>
  <si>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</si>
  <si>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</si>
  <si>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</si>
  <si>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</si>
  <si>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</si>
  <si>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</si>
  <si>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</si>
  <si>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</si>
  <si>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</si>
  <si>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</si>
  <si>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</si>
  <si>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</si>
  <si>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</si>
  <si>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NEW ITEMS</t>
  </si>
  <si>
    <t>CHANGED ITEMS</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</si>
  <si>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</si>
  <si>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</si>
  <si>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</si>
  <si>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</si>
  <si>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</si>
  <si>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</si>
  <si>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</si>
  <si>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</si>
  <si>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</si>
  <si>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</si>
  <si>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</si>
  <si>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</si>
  <si>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</si>
  <si>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</si>
  <si>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</si>
  <si>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</si>
  <si>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</si>
  <si>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</si>
  <si>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</si>
  <si>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</si>
  <si>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</si>
  <si>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</si>
  <si>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</si>
  <si>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</si>
  <si>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</si>
  <si>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G1</t>
  </si>
  <si>
    <t>J. DEGREES CONFERRED</t>
  </si>
  <si>
    <t>J1</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</si>
  <si>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</si>
  <si>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</si>
  <si>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</si>
  <si>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</si>
  <si>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</si>
  <si>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</si>
  <si>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</si>
  <si>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</si>
  <si>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</si>
  <si>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</si>
  <si>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</si>
  <si>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</si>
  <si>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</si>
  <si>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</si>
  <si>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</si>
  <si>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</si>
  <si>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</si>
  <si>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</si>
  <si>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</si>
  <si>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</si>
  <si>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</si>
  <si>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</si>
  <si>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Do you have an open admission policy, under which virtually all secondary school graduates or students with GED equivalency diplomas are admitted without regard to academic record, test scores, or other qualifications?  If so, check which applies:</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</si>
  <si>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</si>
  <si>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</si>
  <si>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</si>
  <si>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</si>
  <si>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</si>
  <si>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</si>
  <si>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</si>
  <si>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</si>
  <si>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</si>
  <si>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</si>
  <si>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</si>
  <si>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</si>
  <si>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</si>
  <si>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</si>
  <si>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</si>
  <si>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</si>
  <si>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</si>
  <si>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</si>
  <si>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</si>
  <si>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</si>
  <si>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</si>
  <si>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</si>
  <si>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</si>
  <si>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</si>
  <si>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</si>
  <si>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</si>
  <si>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</si>
  <si>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</si>
  <si>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</si>
  <si>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</si>
  <si>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</si>
  <si>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</si>
  <si>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</si>
  <si>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</si>
  <si>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</si>
  <si>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</si>
  <si>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</si>
  <si>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</si>
  <si>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</si>
  <si>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</si>
  <si>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</si>
  <si>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</si>
  <si>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</si>
  <si>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</si>
  <si>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</si>
  <si>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</si>
  <si>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</si>
  <si>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</si>
  <si>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</si>
  <si>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</si>
  <si>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</si>
  <si>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</si>
  <si>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</si>
  <si>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</si>
  <si>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</si>
  <si>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</si>
  <si>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</si>
  <si>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</si>
  <si>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</si>
  <si>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</si>
  <si>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</si>
  <si>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</si>
  <si>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r>
      <t xml:space="preserve">Institutional Enrollment - Men and Women </t>
    </r>
    <r>
      <rPr>
        <sz val="10"/>
        <rFont val="Arial"/>
        <family val="2"/>
      </rPr>
      <t>Provide numbers of students for each of the following categories as of the institution's official fall reporting date or as of October 15, 2004.</t>
    </r>
  </si>
  <si>
    <r>
      <t xml:space="preserve">Enrollment by Racial/Ethnic Category. </t>
    </r>
    <r>
      <rPr>
        <sz val="10"/>
        <rFont val="Arial"/>
        <family val="2"/>
      </rPr>
      <t>Provide numbers of undergraduate students for each of the following categories as of the institution's official fall reporting date or as of October 15, 2004. Include international students only in the category "Nonresident aliens." Complete the "Total Undergraduates" column only if you cannot provide data for the first two columns.</t>
    </r>
  </si>
  <si>
    <t>American Indian or Alaska Native</t>
  </si>
  <si>
    <t>Number of degrees awarded from July 1, 2003 to June 30, 2004</t>
  </si>
  <si>
    <t>The items in this section correspond to data elements collected by the IPEDS Web-based Data Collection System's Graduation Rate Survey (GRS). For complete instructions and definitions of data elements, see the IPEDS GRS instructions and glossary on the 2004 Web-based survey.</t>
  </si>
  <si>
    <t xml:space="preserve">For the cohort of all full-time bachelor’s (or equivalent) degree-seeking undergraduate students who entered your institution as freshmen in fall 2003 (or the preceding summer term), what percentage was enrolled at your institution as of the date your institution calculates its official enrollment in fall 2004? </t>
  </si>
  <si>
    <r>
      <t xml:space="preserve">First-time, first-year, (freshmen) students: </t>
    </r>
    <r>
      <rPr>
        <sz val="10"/>
        <rFont val="Arial"/>
        <family val="2"/>
      </rPr>
      <t>Provide the number of degree-seeking, first-time, first-year students who applied, were admitted, and enrolled (full- or part-time) in fall 2004.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</si>
  <si>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2004 admissions:</t>
  </si>
  <si>
    <t>Note: The SAT I is now called SAT Reasoning or the SAT; SAT II Tests are now called SAT Subject Tests. As of March 2005 the SAT Reasoning Test will include a mandatory writing component; the SAT Subject Test in Writing will not be administered after January 2005.  The ACT will have an optional writing component as of February 2005.</t>
  </si>
  <si>
    <r>
      <t xml:space="preserve">If yes, place check marks in the appropriate boxes below to reflect your institution’s policies for use in admission for </t>
    </r>
    <r>
      <rPr>
        <b/>
        <sz val="10"/>
        <color indexed="8"/>
        <rFont val="Arial"/>
        <family val="2"/>
      </rPr>
      <t>Fall 2006</t>
    </r>
    <r>
      <rPr>
        <sz val="10"/>
        <color indexed="8"/>
        <rFont val="Arial"/>
        <family val="2"/>
      </rPr>
      <t>.</t>
    </r>
  </si>
  <si>
    <t>SAT Reasoning Test only</t>
  </si>
  <si>
    <t>ACT only</t>
  </si>
  <si>
    <t>SAT Reasoning or ACT</t>
  </si>
  <si>
    <t>SAT Reasoning and SAT Subject Tests</t>
  </si>
  <si>
    <t>SAT Reasoning and SAT Subject Tests or ACT</t>
  </si>
  <si>
    <t>SAT Subject Tests only</t>
  </si>
  <si>
    <t>ACT with Writing Component required</t>
  </si>
  <si>
    <t>ACT without Writing component accepted</t>
  </si>
  <si>
    <t>ACT with or without Writing component accepted</t>
  </si>
  <si>
    <t>New SAT Reasoning Test required</t>
  </si>
  <si>
    <t>New SAT Reasoning Test or the “old” SAT I (administered prior to March 2005 and without a writing component) accepted</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</si>
  <si>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</si>
  <si>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t>Please provide data for the fall 1998 cohort if available. If fall 1998 cohort data are 
not available, provide data for the fall 1997 cohort.</t>
  </si>
  <si>
    <t>Fall 1998 Cohort</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</si>
  <si>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</si>
  <si>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</si>
  <si>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</si>
  <si>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</si>
  <si>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Of the initial 1998 cohort, how many completed the program in four years or less (by August 31, 2002): </t>
  </si>
  <si>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</si>
  <si>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</si>
  <si>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 xml:space="preserve">Six-year graduation rate for 1998 cohort (question B10 divided by question B6): </t>
  </si>
  <si>
    <t>2001 Cohort</t>
  </si>
  <si>
    <t xml:space="preserve">Initial 2001 cohort, total of first-time, full-time degree/certificate-seeking students: </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</si>
  <si>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</si>
  <si>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B13 from question B12):</t>
  </si>
  <si>
    <t>Report for the cohort of all full-time, first-time bachelor’s (or equivalent) degree-seeking undergraduate students who entered in fall 2003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</si>
  <si>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2003-2004 academic year (see the next item below), use the 2003-2004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</si>
  <si>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2004-2005 estimated</t>
  </si>
  <si>
    <t>2003-2004 
final</t>
  </si>
  <si>
    <t>Number of degree-seeking undergraduate students (CDS Item B1 if reporting on Fall 2004 cohort)</t>
  </si>
  <si>
    <t>Provide the percentage of the 2004 undergraduate class who graduated between July 1, 2003 and June 30, 2004 and borrowed at any time through any loan programs (federal, state, subsidized, unsubsidized, private, etc.; exclude parent loans). Include only students who borrowed while enrolled at your institution.</t>
  </si>
  <si>
    <t>Please report the number of instructional faculty members in each category for Fall 2004. Include faculty who are on your institution’s payroll on the census date your institution uses for IPEDS/AAUP.</t>
  </si>
  <si>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</si>
  <si>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</si>
  <si>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</si>
  <si>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</si>
  <si>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</si>
  <si>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</si>
  <si>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</si>
  <si>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</si>
  <si>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</si>
  <si>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</si>
  <si>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</si>
  <si>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</si>
  <si>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</si>
  <si>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</si>
  <si>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</si>
  <si>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</si>
  <si>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</si>
  <si>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</si>
  <si>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</si>
  <si>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</si>
  <si>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</si>
  <si>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</si>
  <si>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</si>
  <si>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</si>
  <si>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</si>
  <si>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</si>
  <si>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</si>
  <si>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</si>
  <si>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</si>
  <si>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</si>
  <si>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</si>
  <si>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</si>
  <si>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</si>
  <si>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</si>
  <si>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</si>
  <si>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</si>
  <si>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</si>
  <si>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</si>
  <si>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</si>
  <si>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</si>
  <si>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</si>
  <si>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</si>
  <si>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t>Are first-time freshmen accepted for terms other than the fall?</t>
  </si>
  <si>
    <r>
      <t xml:space="preserve">Reply policy for admitted applicants </t>
    </r>
    <r>
      <rPr>
        <i/>
        <sz val="10"/>
        <rFont val="Arial"/>
        <family val="2"/>
      </rPr>
      <t>(fill in one only)</t>
    </r>
  </si>
  <si>
    <t>Common Application</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</si>
  <si>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</si>
  <si>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</si>
  <si>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</si>
  <si>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</si>
  <si>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</si>
  <si>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</si>
  <si>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 xml:space="preserve">Do you have a nonbinding early action plan whereby students are notified of an admission decision well in advance of the regular notification date B27but do not have to commit to attending your college? </t>
  </si>
  <si>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</si>
  <si>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</si>
  <si>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</si>
  <si>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</si>
  <si>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</si>
  <si>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</si>
  <si>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E4</t>
  </si>
  <si>
    <t>E5</t>
  </si>
  <si>
    <t>E6</t>
  </si>
  <si>
    <t>E7</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</si>
  <si>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</si>
  <si>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</si>
  <si>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</si>
  <si>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</si>
  <si>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</si>
  <si>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</si>
  <si>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</si>
  <si>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</si>
  <si>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</si>
  <si>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 xml:space="preserve">Of the initial 1997 cohort, how many completed the program in four years or less (by August 31, 2001): </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</si>
  <si>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</si>
  <si>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</si>
  <si>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</si>
  <si>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</si>
  <si>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</si>
  <si>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</si>
  <si>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</si>
  <si>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</si>
  <si>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</si>
  <si>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</si>
  <si>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</si>
  <si>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</si>
  <si>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</si>
  <si>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</si>
  <si>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</si>
  <si>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</si>
  <si>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</si>
  <si>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</si>
  <si>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</si>
  <si>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</si>
  <si>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</si>
  <si>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</si>
  <si>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</si>
  <si>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</si>
  <si>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</si>
  <si>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</si>
  <si>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</si>
  <si>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</si>
  <si>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</si>
  <si>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</si>
  <si>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</si>
  <si>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</si>
  <si>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</si>
  <si>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</si>
  <si>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</si>
  <si>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</si>
  <si>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</si>
  <si>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</si>
  <si>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</si>
  <si>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</si>
  <si>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</si>
  <si>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</si>
  <si>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3 or more</t>
  </si>
  <si>
    <t>2 or more</t>
  </si>
  <si>
    <t>1 or more</t>
  </si>
  <si>
    <r>
      <t xml:space="preserve">Other (specify) </t>
    </r>
    <r>
      <rPr>
        <b/>
        <sz val="10"/>
        <rFont val="Arial"/>
        <family val="2"/>
      </rPr>
      <t>Fine Arts</t>
    </r>
  </si>
  <si>
    <t>Rolling</t>
  </si>
  <si>
    <t>x</t>
  </si>
  <si>
    <r>
      <t xml:space="preserve">List any other application requirements specific to transfer applicants:
</t>
    </r>
    <r>
      <rPr>
        <b/>
        <i/>
        <sz val="10"/>
        <rFont val="Arial"/>
        <family val="2"/>
      </rPr>
      <t>Must be eligible to return to previous institution</t>
    </r>
  </si>
  <si>
    <t>D</t>
  </si>
  <si>
    <t>Credit Hours</t>
  </si>
  <si>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</si>
  <si>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</si>
  <si>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</si>
  <si>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</si>
  <si>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</si>
  <si>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</si>
  <si>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</si>
  <si>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</si>
  <si>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</si>
  <si>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</si>
  <si>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</si>
  <si>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</si>
  <si>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</si>
  <si>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</si>
  <si>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</si>
  <si>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</si>
  <si>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</si>
  <si>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</si>
  <si>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</si>
  <si>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</si>
  <si>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</si>
  <si>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</si>
  <si>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</si>
  <si>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</si>
  <si>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</si>
  <si>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</si>
  <si>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</si>
  <si>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</si>
  <si>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</si>
  <si>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</si>
  <si>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</si>
  <si>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</si>
  <si>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</si>
  <si>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</si>
  <si>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</si>
  <si>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</si>
  <si>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</si>
  <si>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</si>
  <si>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</si>
  <si>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</si>
  <si>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</si>
  <si>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</si>
  <si>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</si>
  <si>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</si>
  <si>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</si>
  <si>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</si>
  <si>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</si>
  <si>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</si>
  <si>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</si>
  <si>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</si>
  <si>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</si>
  <si>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</si>
  <si>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</si>
  <si>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</si>
  <si>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</si>
  <si>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</si>
  <si>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</si>
  <si>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</si>
  <si>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</si>
  <si>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t xml:space="preserve">NONRESIDENT ALIENS:
</t>
  </si>
  <si>
    <t>PUBLIC INSTITUTIONS 
    Out-of-state:</t>
  </si>
  <si>
    <t>PUBLIC INSTITUTIONS 
    In-district:</t>
  </si>
  <si>
    <t>Federal Work-Study</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</si>
  <si>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</si>
  <si>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</si>
  <si>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</si>
  <si>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Final 2000 cohort, after adjusting for allowable exclusions (Subtract question B13 from question B12):</t>
  </si>
  <si>
    <t xml:space="preserve">Of the initial 1997 cohort, how many did not persist and did not graduate for the following reasons: death, permanent disability, service in the armed forces, foreign aid service of the federal government, or official church missions; total allowable exclusions: </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</si>
  <si>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</si>
  <si>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</si>
  <si>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</si>
  <si>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</si>
  <si>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</si>
  <si>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</si>
  <si>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</si>
  <si>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</si>
  <si>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</si>
  <si>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</si>
  <si>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</si>
  <si>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</si>
  <si>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</si>
  <si>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</si>
  <si>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</si>
  <si>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</si>
  <si>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</si>
  <si>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</si>
  <si>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</si>
  <si>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</si>
  <si>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</si>
  <si>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</si>
  <si>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r>
      <t>In addition</t>
    </r>
    <r>
      <rPr>
        <sz val="10"/>
        <color indexed="8"/>
        <rFont val="Arial"/>
        <family val="2"/>
      </rPr>
      <t>, does your institution use applicants' test scores for placement or counseling?</t>
    </r>
  </si>
  <si>
    <t>Placement</t>
  </si>
  <si>
    <t>Counseling</t>
  </si>
  <si>
    <t>C8B</t>
  </si>
  <si>
    <t>PLACEMENT</t>
  </si>
  <si>
    <t>Yes</t>
  </si>
  <si>
    <t>No</t>
  </si>
  <si>
    <t xml:space="preserve">Top half + </t>
  </si>
  <si>
    <t>bottom half = 100%</t>
  </si>
  <si>
    <t>Report the number of holdings at the end of the 2002-03 fiscal year for each of the categories below. Refer to the Academic Libraries Survey, Section D "Library Collections," lines 22-26, column 2 for corresponding equivalents.</t>
  </si>
  <si>
    <t>Books, serial backfiles, and other paper materials (including government documents) [line 22]:</t>
  </si>
  <si>
    <t>Current serial subscriptions [line 26]:</t>
  </si>
  <si>
    <t>Microforms [line 24]:</t>
  </si>
  <si>
    <t>Audiovisual materials [line 25]:</t>
  </si>
  <si>
    <t>E8</t>
  </si>
  <si>
    <t>E-books [line 23]:</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</si>
  <si>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</si>
  <si>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</si>
  <si>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</si>
  <si>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</si>
  <si>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</si>
  <si>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</si>
  <si>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</si>
  <si>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</si>
  <si>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</si>
  <si>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</si>
  <si>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</si>
  <si>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</si>
  <si>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</si>
  <si>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</si>
  <si>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</si>
  <si>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</si>
  <si>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</si>
  <si>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</si>
  <si>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</si>
  <si>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</si>
  <si>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</si>
  <si>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</si>
  <si>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</si>
  <si>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</si>
  <si>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</si>
  <si>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</si>
  <si>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</si>
  <si>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</si>
  <si>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</si>
  <si>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</si>
  <si>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</si>
  <si>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</si>
  <si>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</si>
  <si>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</si>
  <si>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</si>
  <si>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</si>
  <si>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</si>
  <si>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</si>
  <si>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</si>
  <si>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</si>
  <si>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</si>
  <si>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</si>
  <si>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</si>
  <si>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</si>
  <si>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</si>
  <si>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</si>
  <si>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</si>
  <si>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</si>
  <si>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t>770+(494/3)</t>
  </si>
  <si>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</si>
  <si>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</si>
  <si>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</si>
  <si>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</si>
  <si>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</si>
  <si>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</si>
  <si>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</si>
  <si>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</si>
  <si>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</si>
  <si>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</si>
  <si>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</si>
  <si>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</si>
  <si>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</si>
  <si>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</si>
  <si>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</si>
  <si>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</si>
  <si>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</si>
  <si>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</si>
  <si>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</si>
  <si>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</si>
  <si>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 xml:space="preserve">Using the above definitions, please report for each of the following class-size intervals the number of class sections and class subsections offered in Fall 2004.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</si>
  <si>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2003 and June 30, 2004</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</si>
  <si>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</si>
  <si>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</si>
  <si>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</si>
  <si>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</si>
  <si>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</si>
  <si>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PageName</t>
  </si>
  <si>
    <t>FieldName</t>
  </si>
  <si>
    <t>FieldValue</t>
  </si>
  <si>
    <t>FieldValueNbr</t>
  </si>
  <si>
    <t>FieldValueDate</t>
  </si>
  <si>
    <t>CDS-A</t>
  </si>
  <si>
    <t>A0_01</t>
  </si>
  <si>
    <t>A0_02</t>
  </si>
  <si>
    <t>A0_03</t>
  </si>
  <si>
    <t>A0_04</t>
  </si>
  <si>
    <t>A0_05</t>
  </si>
  <si>
    <t>A0_06</t>
  </si>
  <si>
    <t>A0_07</t>
  </si>
  <si>
    <t>A0_08</t>
  </si>
  <si>
    <t>A0_09</t>
  </si>
  <si>
    <t>A0_10</t>
  </si>
  <si>
    <t>A0_11</t>
  </si>
  <si>
    <t>A1_01</t>
  </si>
  <si>
    <t>A1_02</t>
  </si>
  <si>
    <t>A1_03</t>
  </si>
  <si>
    <t>A1_04</t>
  </si>
  <si>
    <t>A1_05</t>
  </si>
  <si>
    <t>A1_06</t>
  </si>
  <si>
    <t>A1_07</t>
  </si>
  <si>
    <t>A1_08</t>
  </si>
  <si>
    <t>A1_09</t>
  </si>
  <si>
    <t>A1_10</t>
  </si>
  <si>
    <t>A1_11</t>
  </si>
  <si>
    <t>A1_12</t>
  </si>
  <si>
    <t>A1_13</t>
  </si>
  <si>
    <t>A1_14</t>
  </si>
  <si>
    <t>A4_A</t>
  </si>
  <si>
    <t>A4_B</t>
  </si>
  <si>
    <t>A4_C</t>
  </si>
  <si>
    <t>A5_01</t>
  </si>
  <si>
    <t>A5_02</t>
  </si>
  <si>
    <t>A5_03</t>
  </si>
  <si>
    <t>A5_04</t>
  </si>
  <si>
    <t>A5_05</t>
  </si>
  <si>
    <t>A5_06</t>
  </si>
  <si>
    <t>A5_07</t>
  </si>
  <si>
    <t>A5_08</t>
  </si>
  <si>
    <t>A5_09</t>
  </si>
  <si>
    <t>A5_10</t>
  </si>
  <si>
    <t>A5_11</t>
  </si>
  <si>
    <t>A5_12</t>
  </si>
  <si>
    <t>CDS-B</t>
  </si>
  <si>
    <t>B1_101</t>
  </si>
  <si>
    <t>B1_102</t>
  </si>
  <si>
    <t>B1_103</t>
  </si>
  <si>
    <t>B1_104</t>
  </si>
  <si>
    <t>B1_105</t>
  </si>
  <si>
    <t>B1_106</t>
  </si>
  <si>
    <t>B1_107</t>
  </si>
  <si>
    <t>B1_108</t>
  </si>
  <si>
    <t>B1_109</t>
  </si>
  <si>
    <t>B1_110</t>
  </si>
  <si>
    <t>B1_111</t>
  </si>
  <si>
    <t>B1_112</t>
  </si>
  <si>
    <t>B1_113</t>
  </si>
  <si>
    <t>B1_201</t>
  </si>
  <si>
    <t>B1_202</t>
  </si>
  <si>
    <t>B1_203</t>
  </si>
  <si>
    <t>B1_204</t>
  </si>
  <si>
    <t>B1_205</t>
  </si>
  <si>
    <t>B1_206</t>
  </si>
  <si>
    <t>B1_207</t>
  </si>
  <si>
    <t>B1_208</t>
  </si>
  <si>
    <t>B1_209</t>
  </si>
  <si>
    <t>B1_210</t>
  </si>
  <si>
    <t>B1_211</t>
  </si>
  <si>
    <t>B1_212</t>
  </si>
  <si>
    <t>B1_213</t>
  </si>
  <si>
    <t>B1_301</t>
  </si>
  <si>
    <t>B1_302</t>
  </si>
  <si>
    <t>B1_303</t>
  </si>
  <si>
    <t>B1_304</t>
  </si>
  <si>
    <t>B1_305</t>
  </si>
  <si>
    <t>B1_306</t>
  </si>
  <si>
    <t>B1_307</t>
  </si>
  <si>
    <t>B1_308</t>
  </si>
  <si>
    <t>B1_309</t>
  </si>
  <si>
    <t>B1_310</t>
  </si>
  <si>
    <t>B1_311</t>
  </si>
  <si>
    <t>B1_312</t>
  </si>
  <si>
    <t>B1_313</t>
  </si>
  <si>
    <t>B1_401</t>
  </si>
  <si>
    <t>B1_402</t>
  </si>
  <si>
    <t>B1_403</t>
  </si>
  <si>
    <t>B1_404</t>
  </si>
  <si>
    <t>B1_405</t>
  </si>
  <si>
    <t>B1_406</t>
  </si>
  <si>
    <t>B1_407</t>
  </si>
  <si>
    <t>B1_408</t>
  </si>
  <si>
    <t>B1_409</t>
  </si>
  <si>
    <t>B1_410</t>
  </si>
  <si>
    <t>B1_411</t>
  </si>
  <si>
    <t>B1_412</t>
  </si>
  <si>
    <t>B1_413</t>
  </si>
  <si>
    <t>B1_A</t>
  </si>
  <si>
    <t>B1_B</t>
  </si>
  <si>
    <t>B1_C</t>
  </si>
  <si>
    <t>B2_11</t>
  </si>
  <si>
    <t>B2_12</t>
  </si>
  <si>
    <t>B2_13</t>
  </si>
  <si>
    <t>B2_14</t>
  </si>
  <si>
    <t>B2_15</t>
  </si>
  <si>
    <t>B2_16</t>
  </si>
  <si>
    <t>B2_17</t>
  </si>
  <si>
    <t>B2_18</t>
  </si>
  <si>
    <t>B2_21</t>
  </si>
  <si>
    <t>B2_22</t>
  </si>
  <si>
    <t>B2_23</t>
  </si>
  <si>
    <t>B2_24</t>
  </si>
  <si>
    <t>B2_25</t>
  </si>
  <si>
    <t>B2_26</t>
  </si>
  <si>
    <t>F4_03</t>
  </si>
  <si>
    <t>F4_04</t>
  </si>
  <si>
    <t>F4_05</t>
  </si>
  <si>
    <t>F4_06</t>
  </si>
  <si>
    <t>F4_07</t>
  </si>
  <si>
    <t>F4_08</t>
  </si>
  <si>
    <t>F4_09</t>
  </si>
  <si>
    <t>F4_10</t>
  </si>
  <si>
    <t>F4_11</t>
  </si>
  <si>
    <t>CDS-G</t>
  </si>
  <si>
    <t>G1_A</t>
  </si>
  <si>
    <t>G1_B</t>
  </si>
  <si>
    <t>G1_01F</t>
  </si>
  <si>
    <t>G1_02F</t>
  </si>
  <si>
    <t>G1_03F</t>
  </si>
  <si>
    <t>G1_04F</t>
  </si>
  <si>
    <t>G1_05F</t>
  </si>
  <si>
    <t>G1_06F</t>
  </si>
  <si>
    <t>G1_07F</t>
  </si>
  <si>
    <t>G1_08F</t>
  </si>
  <si>
    <t>G1_09F</t>
  </si>
  <si>
    <t>G1_01U</t>
  </si>
  <si>
    <t>G1_02U</t>
  </si>
  <si>
    <t>G1_03U</t>
  </si>
  <si>
    <t>G1_04U</t>
  </si>
  <si>
    <t>G1_05U</t>
  </si>
  <si>
    <t>G1_06U</t>
  </si>
  <si>
    <t>G1_07U</t>
  </si>
  <si>
    <t>G1_08U</t>
  </si>
  <si>
    <t>G1_09U</t>
  </si>
  <si>
    <t>G1_COMP</t>
  </si>
  <si>
    <t>G1_OTHER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</si>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</sst>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m/d/yy"/>
    <numFmt numFmtId="183" formatCode="0.0"/>
    <numFmt numFmtId="184" formatCode="0.000"/>
    <numFmt numFmtId="185" formatCode="0.0000"/>
    <numFmt numFmtId="186" formatCode="0.00000"/>
    <numFmt numFmtId="187" formatCode="0.000000"/>
    <numFmt numFmtId="188" formatCode="0.0000000"/>
    <numFmt numFmtId="189" formatCode="[$-409]dddd\,\ mmmm\ dd\,\ yyyy"/>
    <numFmt numFmtId="190" formatCode="m/d/yy;@"/>
    <numFmt numFmtId="191" formatCode="m/d;@"/>
    <numFmt numFmtId="192" formatCode="00000"/>
    <numFmt numFmtId="193" formatCode="dd\-mmm\-yy"/>
    <numFmt numFmtId="194" formatCode="_(* #,##0_);_(* \(#,##0\);_(* &quot;-&quot;??_);_(@_)"/>
    <numFmt numFmtId="195" formatCode="0.000%"/>
    <numFmt numFmtId="196" formatCode="_(* #,##0.0_);_(* \(#,##0.0\);_(* &quot;-&quot;??_);_(@_)"/>
  </numFmts>
  <fonts count="6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trike/>
      <sz val="10"/>
      <name val="Arial"/>
      <family val="0"/>
    </font>
    <font>
      <b/>
      <strike/>
      <sz val="10"/>
      <name val="Arial"/>
      <family val="0"/>
    </font>
    <font>
      <sz val="7"/>
      <name val="Arial"/>
      <family val="2"/>
    </font>
    <font>
      <b/>
      <sz val="12"/>
      <name val="Wingdings"/>
      <family val="0"/>
    </font>
    <font>
      <b/>
      <i/>
      <u val="single"/>
      <sz val="10"/>
      <name val="Arial"/>
      <family val="2"/>
    </font>
    <font>
      <b/>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6"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9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0" fillId="0" borderId="10" xfId="0" applyBorder="1" applyAlignment="1">
      <alignment horizontal="left" vertical="center" wrapText="1"/>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5" fillId="0" borderId="10" xfId="0" applyFont="1" applyBorder="1" applyAlignment="1">
      <alignment vertical="top" wrapText="1"/>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5"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8"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2" fillId="35" borderId="0" xfId="0" applyFont="1" applyFill="1" applyAlignment="1">
      <alignment horizontal="left" vertical="top"/>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2" fillId="35" borderId="0" xfId="0" applyFont="1" applyFill="1" applyAlignment="1">
      <alignment vertical="top" wrapText="1"/>
    </xf>
    <xf numFmtId="0" fontId="0" fillId="35" borderId="10" xfId="0" applyFill="1" applyBorder="1" applyAlignment="1">
      <alignment vertical="top" wrapText="1"/>
    </xf>
    <xf numFmtId="0" fontId="29" fillId="0" borderId="0" xfId="0" applyFont="1" applyAlignment="1">
      <alignment horizontal="left" vertical="top"/>
    </xf>
    <xf numFmtId="0" fontId="30" fillId="0" borderId="0" xfId="0" applyFont="1" applyAlignment="1">
      <alignment horizontal="left" vertical="top"/>
    </xf>
    <xf numFmtId="0" fontId="29" fillId="0" borderId="10" xfId="0" applyFont="1" applyBorder="1" applyAlignment="1">
      <alignment vertical="top" wrapText="1"/>
    </xf>
    <xf numFmtId="0" fontId="30" fillId="0" borderId="10" xfId="0" applyFont="1" applyBorder="1" applyAlignment="1">
      <alignment horizontal="center" wrapText="1"/>
    </xf>
    <xf numFmtId="0" fontId="29" fillId="0" borderId="10" xfId="0" applyFont="1" applyFill="1" applyBorder="1" applyAlignment="1">
      <alignment vertical="top" wrapText="1"/>
    </xf>
    <xf numFmtId="0" fontId="29" fillId="0" borderId="14" xfId="0" applyFont="1" applyBorder="1" applyAlignment="1">
      <alignment/>
    </xf>
    <xf numFmtId="0" fontId="5" fillId="35" borderId="0" xfId="0" applyFont="1" applyFill="1" applyAlignment="1">
      <alignment vertical="top" wrapText="1"/>
    </xf>
    <xf numFmtId="0" fontId="2" fillId="35" borderId="22" xfId="0" applyFont="1" applyFill="1" applyBorder="1" applyAlignment="1">
      <alignment horizontal="left" vertical="top" wrapText="1"/>
    </xf>
    <xf numFmtId="0" fontId="0" fillId="0" borderId="0" xfId="0" applyAlignment="1">
      <alignment vertical="top"/>
    </xf>
    <xf numFmtId="0" fontId="18" fillId="35" borderId="10" xfId="0" applyFont="1" applyFill="1" applyBorder="1" applyAlignment="1">
      <alignment vertical="top" wrapText="1"/>
    </xf>
    <xf numFmtId="0" fontId="18" fillId="35" borderId="10" xfId="0" applyFont="1" applyFill="1" applyBorder="1" applyAlignment="1">
      <alignment horizontal="center" vertical="top" wrapText="1"/>
    </xf>
    <xf numFmtId="0" fontId="0" fillId="0" borderId="0" xfId="0" applyAlignment="1">
      <alignment horizontal="center" vertical="top" wrapText="1"/>
    </xf>
    <xf numFmtId="0" fontId="18" fillId="35" borderId="15" xfId="0" applyFont="1" applyFill="1" applyBorder="1" applyAlignment="1">
      <alignment horizontal="center" vertical="top" wrapText="1"/>
    </xf>
    <xf numFmtId="0" fontId="18" fillId="35" borderId="18" xfId="0" applyFont="1" applyFill="1" applyBorder="1" applyAlignment="1">
      <alignment horizontal="center" vertical="top" wrapText="1"/>
    </xf>
    <xf numFmtId="0" fontId="18" fillId="35" borderId="14" xfId="0" applyFont="1" applyFill="1" applyBorder="1" applyAlignment="1">
      <alignment horizontal="center" vertical="top" wrapText="1"/>
    </xf>
    <xf numFmtId="0" fontId="31" fillId="35" borderId="10" xfId="0" applyFont="1" applyFill="1" applyBorder="1" applyAlignment="1">
      <alignment vertical="top" wrapText="1"/>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0" fillId="35" borderId="0" xfId="0" applyFont="1" applyFill="1" applyAlignment="1">
      <alignment vertical="top"/>
    </xf>
    <xf numFmtId="0" fontId="0" fillId="35" borderId="10" xfId="0" applyFont="1" applyFill="1" applyBorder="1" applyAlignment="1">
      <alignment vertical="top"/>
    </xf>
    <xf numFmtId="0" fontId="0" fillId="35" borderId="0" xfId="0" applyFont="1" applyFill="1" applyAlignment="1">
      <alignment horizontal="right" vertical="top"/>
    </xf>
    <xf numFmtId="0" fontId="0" fillId="0" borderId="0" xfId="0" applyNumberFormat="1" applyFill="1" applyAlignment="1">
      <alignment/>
    </xf>
    <xf numFmtId="49" fontId="0" fillId="0" borderId="0" xfId="0" applyNumberFormat="1" applyFill="1" applyAlignment="1">
      <alignment/>
    </xf>
    <xf numFmtId="2" fontId="0" fillId="0" borderId="0" xfId="0" applyNumberFormat="1" applyFill="1" applyAlignment="1">
      <alignment/>
    </xf>
    <xf numFmtId="190" fontId="0" fillId="0" borderId="0" xfId="0" applyNumberFormat="1" applyFill="1" applyAlignment="1">
      <alignment/>
    </xf>
    <xf numFmtId="190" fontId="0" fillId="0" borderId="0" xfId="0" applyNumberFormat="1" applyAlignment="1">
      <alignment/>
    </xf>
    <xf numFmtId="0" fontId="0" fillId="35" borderId="0" xfId="0" applyNumberFormat="1" applyFill="1" applyAlignment="1">
      <alignment/>
    </xf>
    <xf numFmtId="0" fontId="0" fillId="35" borderId="0" xfId="0" applyFill="1" applyAlignment="1">
      <alignment/>
    </xf>
    <xf numFmtId="0" fontId="0" fillId="0" borderId="0" xfId="0" applyFont="1" applyFill="1" applyAlignment="1">
      <alignment/>
    </xf>
    <xf numFmtId="2" fontId="0" fillId="0" borderId="0" xfId="0" applyNumberFormat="1" applyAlignment="1">
      <alignment/>
    </xf>
    <xf numFmtId="0" fontId="0" fillId="0" borderId="0" xfId="0" applyFill="1" applyAlignment="1">
      <alignment/>
    </xf>
    <xf numFmtId="182" fontId="0" fillId="0" borderId="0" xfId="0" applyNumberFormat="1" applyFill="1" applyAlignment="1">
      <alignment/>
    </xf>
    <xf numFmtId="2" fontId="0" fillId="0" borderId="10" xfId="0" applyNumberFormat="1" applyBorder="1" applyAlignment="1">
      <alignment/>
    </xf>
    <xf numFmtId="0" fontId="24" fillId="0" borderId="14" xfId="53" applyBorder="1" applyAlignment="1" applyProtection="1">
      <alignment horizontal="left" vertical="top" wrapText="1"/>
      <protection/>
    </xf>
    <xf numFmtId="0" fontId="24" fillId="0" borderId="13" xfId="53" applyBorder="1" applyAlignment="1" applyProtection="1">
      <alignment/>
      <protection/>
    </xf>
    <xf numFmtId="0" fontId="2" fillId="35" borderId="10" xfId="0" applyFont="1" applyFill="1" applyBorder="1" applyAlignment="1">
      <alignment horizontal="center" vertical="top" wrapText="1"/>
    </xf>
    <xf numFmtId="0" fontId="0" fillId="35" borderId="10" xfId="0" applyFill="1" applyBorder="1" applyAlignment="1">
      <alignment horizontal="center" vertical="top" wrapText="1"/>
    </xf>
    <xf numFmtId="9" fontId="0" fillId="0" borderId="10" xfId="59" applyFont="1" applyBorder="1" applyAlignment="1">
      <alignment horizontal="right"/>
    </xf>
    <xf numFmtId="0" fontId="2" fillId="0" borderId="20" xfId="0" applyFont="1" applyBorder="1" applyAlignment="1">
      <alignment/>
    </xf>
    <xf numFmtId="49" fontId="2" fillId="0" borderId="10" xfId="0" applyNumberFormat="1" applyFont="1" applyBorder="1" applyAlignment="1">
      <alignment horizontal="center" vertical="center"/>
    </xf>
    <xf numFmtId="49" fontId="32" fillId="0" borderId="10" xfId="0" applyNumberFormat="1" applyFont="1" applyBorder="1" applyAlignment="1">
      <alignment horizontal="center" vertical="center"/>
    </xf>
    <xf numFmtId="2" fontId="2" fillId="0" borderId="10" xfId="0" applyNumberFormat="1" applyFont="1" applyBorder="1" applyAlignment="1">
      <alignment horizontal="center" wrapText="1"/>
    </xf>
    <xf numFmtId="14" fontId="0" fillId="0" borderId="11" xfId="0" applyNumberFormat="1" applyFont="1" applyBorder="1" applyAlignment="1">
      <alignment horizontal="left" vertical="top" wrapText="1"/>
    </xf>
    <xf numFmtId="0" fontId="0" fillId="0" borderId="0" xfId="0" applyFont="1" applyBorder="1" applyAlignment="1">
      <alignment horizontal="left" vertical="top"/>
    </xf>
    <xf numFmtId="49" fontId="2" fillId="0" borderId="10" xfId="0" applyNumberFormat="1" applyFont="1" applyBorder="1" applyAlignment="1">
      <alignment horizontal="center" vertical="center" wrapText="1"/>
    </xf>
    <xf numFmtId="16" fontId="0" fillId="0" borderId="10" xfId="0" applyNumberFormat="1" applyBorder="1" applyAlignment="1">
      <alignment/>
    </xf>
    <xf numFmtId="16" fontId="0" fillId="0" borderId="0" xfId="0" applyNumberFormat="1" applyAlignment="1">
      <alignment/>
    </xf>
    <xf numFmtId="16" fontId="0" fillId="0" borderId="0" xfId="0" applyNumberFormat="1" applyAlignment="1" quotePrefix="1">
      <alignment horizontal="center"/>
    </xf>
    <xf numFmtId="0" fontId="0" fillId="0" borderId="0" xfId="0" applyAlignment="1">
      <alignment horizontal="center"/>
    </xf>
    <xf numFmtId="0" fontId="2" fillId="0" borderId="25" xfId="0" applyFont="1" applyBorder="1" applyAlignment="1">
      <alignment horizontal="center"/>
    </xf>
    <xf numFmtId="0" fontId="2" fillId="0" borderId="25" xfId="0" applyFont="1" applyBorder="1" applyAlignment="1">
      <alignment/>
    </xf>
    <xf numFmtId="0" fontId="34" fillId="0" borderId="26" xfId="53" applyFont="1" applyBorder="1" applyAlignment="1" applyProtection="1">
      <alignment horizontal="center"/>
      <protection/>
    </xf>
    <xf numFmtId="0" fontId="34" fillId="0" borderId="26" xfId="53" applyFont="1" applyBorder="1" applyAlignment="1" applyProtection="1">
      <alignment/>
      <protection/>
    </xf>
    <xf numFmtId="0" fontId="34" fillId="0" borderId="27" xfId="53" applyFont="1" applyBorder="1" applyAlignment="1" applyProtection="1">
      <alignment horizontal="center"/>
      <protection/>
    </xf>
    <xf numFmtId="0" fontId="34" fillId="0" borderId="27" xfId="53" applyFont="1" applyBorder="1" applyAlignment="1" applyProtection="1">
      <alignment/>
      <protection/>
    </xf>
    <xf numFmtId="0" fontId="34" fillId="0" borderId="28" xfId="53" applyFont="1" applyBorder="1" applyAlignment="1" applyProtection="1">
      <alignment horizontal="center"/>
      <protection/>
    </xf>
    <xf numFmtId="0" fontId="34" fillId="0" borderId="28" xfId="53" applyFont="1" applyBorder="1" applyAlignment="1" applyProtection="1">
      <alignment/>
      <protection/>
    </xf>
    <xf numFmtId="0" fontId="2" fillId="0" borderId="29" xfId="0" applyFont="1" applyBorder="1" applyAlignment="1">
      <alignment horizontal="center" wrapText="1"/>
    </xf>
    <xf numFmtId="0" fontId="2" fillId="0" borderId="29" xfId="0" applyFont="1" applyBorder="1" applyAlignment="1">
      <alignment horizontal="center"/>
    </xf>
    <xf numFmtId="0" fontId="25" fillId="0" borderId="0" xfId="0" applyFont="1" applyAlignment="1">
      <alignment horizontal="left" vertical="top" wrapText="1"/>
    </xf>
    <xf numFmtId="0" fontId="10" fillId="35" borderId="0" xfId="0" applyFont="1" applyFill="1" applyAlignment="1">
      <alignment horizontal="left" vertical="top" wrapText="1"/>
    </xf>
    <xf numFmtId="0" fontId="24" fillId="0" borderId="10" xfId="53" applyBorder="1" applyAlignment="1" applyProtection="1">
      <alignment horizontal="left" vertical="top" wrapText="1"/>
      <protection/>
    </xf>
    <xf numFmtId="0" fontId="0" fillId="0" borderId="10" xfId="0"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35"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Font="1" applyAlignment="1">
      <alignment horizontal="left"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33" borderId="10" xfId="0" applyFill="1" applyBorder="1" applyAlignment="1">
      <alignment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2" fillId="0" borderId="10" xfId="0" applyFont="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2" fillId="0" borderId="15" xfId="0" applyFont="1" applyBorder="1" applyAlignment="1">
      <alignment vertical="center"/>
    </xf>
    <xf numFmtId="0" fontId="2" fillId="0" borderId="14" xfId="0" applyFont="1" applyBorder="1" applyAlignment="1">
      <alignment vertical="center"/>
    </xf>
    <xf numFmtId="0" fontId="9" fillId="35" borderId="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5" xfId="0" applyBorder="1" applyAlignment="1">
      <alignment horizontal="left"/>
    </xf>
    <xf numFmtId="0" fontId="0" fillId="0" borderId="14" xfId="0" applyBorder="1" applyAlignment="1">
      <alignment horizontal="lef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2" fillId="0" borderId="24" xfId="0" applyFont="1" applyBorder="1" applyAlignment="1">
      <alignment horizontal="left" vertical="top" wrapText="1"/>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Border="1" applyAlignment="1">
      <alignment horizontal="left" vertical="top"/>
    </xf>
    <xf numFmtId="0" fontId="0" fillId="0" borderId="10" xfId="0" applyBorder="1" applyAlignment="1">
      <alignment/>
    </xf>
    <xf numFmtId="0" fontId="9" fillId="0" borderId="0" xfId="0" applyFont="1" applyAlignment="1">
      <alignment horizontal="left" vertical="top" wrapText="1"/>
    </xf>
    <xf numFmtId="0" fontId="0" fillId="0" borderId="10" xfId="0" applyFill="1" applyBorder="1" applyAlignment="1">
      <alignment/>
    </xf>
    <xf numFmtId="0" fontId="2" fillId="0" borderId="0" xfId="0" applyFont="1" applyAlignment="1">
      <alignment vertical="top" wrapText="1"/>
    </xf>
    <xf numFmtId="0" fontId="9" fillId="0" borderId="10" xfId="0" applyFont="1" applyBorder="1" applyAlignment="1">
      <alignment horizontal="left" vertical="top" wrapText="1"/>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9" fillId="0" borderId="30" xfId="0" applyFont="1" applyBorder="1" applyAlignment="1">
      <alignment/>
    </xf>
    <xf numFmtId="0" fontId="0" fillId="0" borderId="30" xfId="0" applyBorder="1" applyAlignment="1">
      <alignment/>
    </xf>
    <xf numFmtId="0" fontId="2" fillId="0" borderId="11" xfId="0" applyFont="1" applyBorder="1" applyAlignment="1">
      <alignment vertical="top" wrapText="1"/>
    </xf>
    <xf numFmtId="0" fontId="0" fillId="0" borderId="11" xfId="0" applyBorder="1" applyAlignment="1">
      <alignment vertical="top" wrapText="1"/>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5" fillId="0" borderId="0" xfId="0" applyFont="1" applyAlignment="1">
      <alignment vertical="top" wrapText="1"/>
    </xf>
    <xf numFmtId="0" fontId="11" fillId="0" borderId="0" xfId="0" applyFont="1" applyAlignment="1">
      <alignment vertical="top" wrapText="1"/>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2" fillId="35" borderId="0" xfId="0" applyFont="1" applyFill="1" applyAlignment="1">
      <alignment horizontal="left" vertical="top" wrapText="1"/>
    </xf>
    <xf numFmtId="0" fontId="9" fillId="35" borderId="0"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Border="1" applyAlignment="1">
      <alignment/>
    </xf>
    <xf numFmtId="0" fontId="14"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5" xfId="0" applyBorder="1" applyAlignment="1">
      <alignment horizontal="left" vertical="top" wrapText="1"/>
    </xf>
    <xf numFmtId="0" fontId="2" fillId="0" borderId="15" xfId="0" applyFont="1" applyBorder="1" applyAlignment="1">
      <alignment horizontal="left" vertical="top"/>
    </xf>
    <xf numFmtId="0" fontId="2" fillId="0" borderId="18" xfId="0" applyFont="1" applyBorder="1" applyAlignment="1">
      <alignment horizontal="left" vertical="top"/>
    </xf>
    <xf numFmtId="0" fontId="2" fillId="0" borderId="14"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29" fillId="0" borderId="0" xfId="0" applyFont="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11" xfId="0"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Border="1" applyAlignment="1">
      <alignment horizontal="left" vertical="top"/>
    </xf>
    <xf numFmtId="49" fontId="2" fillId="0" borderId="15"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Border="1" applyAlignment="1">
      <alignment horizontal="left" vertical="top"/>
    </xf>
    <xf numFmtId="0" fontId="5" fillId="0" borderId="0" xfId="0" applyFont="1" applyAlignment="1">
      <alignment horizontal="left" vertical="top" wrapText="1"/>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33" borderId="10" xfId="0" applyFill="1" applyBorder="1" applyAlignment="1">
      <alignment/>
    </xf>
    <xf numFmtId="0" fontId="19" fillId="0" borderId="15" xfId="0" applyFont="1" applyBorder="1" applyAlignment="1">
      <alignment horizontal="left" vertical="top" wrapText="1"/>
    </xf>
    <xf numFmtId="0" fontId="19" fillId="0" borderId="18" xfId="0" applyFont="1" applyBorder="1" applyAlignment="1">
      <alignment horizontal="left" vertical="top" wrapText="1"/>
    </xf>
    <xf numFmtId="0" fontId="19"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0" fillId="0" borderId="16" xfId="0" applyBorder="1" applyAlignment="1">
      <alignment vertical="top" wrapText="1"/>
    </xf>
    <xf numFmtId="0" fontId="0" fillId="0" borderId="0" xfId="0" applyAlignment="1">
      <alignment vertical="top" wrapText="1"/>
    </xf>
    <xf numFmtId="0" fontId="18" fillId="35" borderId="10" xfId="0" applyFont="1" applyFill="1" applyBorder="1" applyAlignment="1">
      <alignment vertical="top" wrapText="1"/>
    </xf>
    <xf numFmtId="0" fontId="18" fillId="0" borderId="0" xfId="0" applyFont="1" applyAlignment="1">
      <alignment horizontal="left" vertical="top" wrapText="1"/>
    </xf>
    <xf numFmtId="0" fontId="0" fillId="0" borderId="0" xfId="0" applyAlignment="1">
      <alignment/>
    </xf>
    <xf numFmtId="0" fontId="2" fillId="0" borderId="10" xfId="0" applyFont="1" applyBorder="1" applyAlignment="1">
      <alignment horizontal="center" vertical="center" wrapText="1"/>
    </xf>
    <xf numFmtId="0" fontId="2" fillId="35" borderId="0" xfId="0" applyFont="1" applyFill="1" applyAlignment="1">
      <alignment vertical="top" wrapText="1"/>
    </xf>
    <xf numFmtId="0" fontId="0" fillId="35"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9" fillId="0" borderId="0" xfId="0" applyFont="1" applyAlignment="1">
      <alignment horizontal="left" vertical="top" wrapText="1"/>
    </xf>
    <xf numFmtId="0" fontId="0" fillId="35" borderId="10" xfId="0" applyFill="1" applyBorder="1" applyAlignment="1">
      <alignment horizontal="left" vertical="top" wrapText="1"/>
    </xf>
    <xf numFmtId="0" fontId="23" fillId="35" borderId="0" xfId="0" applyFont="1" applyFill="1" applyAlignment="1">
      <alignment horizontal="left" vertical="top" wrapText="1"/>
    </xf>
    <xf numFmtId="0" fontId="18" fillId="35" borderId="0" xfId="0" applyFont="1" applyFill="1" applyAlignment="1">
      <alignment horizontal="left" vertical="top" wrapText="1"/>
    </xf>
    <xf numFmtId="0" fontId="23" fillId="0" borderId="0" xfId="0" applyFont="1" applyAlignment="1">
      <alignment horizontal="left" vertical="top" wrapText="1"/>
    </xf>
    <xf numFmtId="0" fontId="0" fillId="35" borderId="11"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ouglas.Atkinson@utsa.edu" TargetMode="External" /><Relationship Id="rId2" Type="http://schemas.openxmlformats.org/officeDocument/2006/relationships/hyperlink" Target="http://utsa.edu/ir" TargetMode="External" /><Relationship Id="rId3" Type="http://schemas.openxmlformats.org/officeDocument/2006/relationships/hyperlink" Target="http://utsa.edu/" TargetMode="External" /><Relationship Id="rId4" Type="http://schemas.openxmlformats.org/officeDocument/2006/relationships/hyperlink" Target="https://www.applytexas.org/adappc/commonapp.wb" TargetMode="External" /><Relationship Id="rId5" Type="http://schemas.openxmlformats.org/officeDocument/2006/relationships/hyperlink" Target="mailto:Prospects@utsa.edu" TargetMode="Externa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4"/>
  <sheetViews>
    <sheetView showGridLines="0" zoomScalePageLayoutView="0" workbookViewId="0" topLeftCell="A1">
      <pane ySplit="2" topLeftCell="A3" activePane="bottomLeft" state="frozen"/>
      <selection pane="topLeft" activeCell="C265" sqref="C265"/>
      <selection pane="bottomLeft" activeCell="B14" sqref="B14"/>
    </sheetView>
  </sheetViews>
  <sheetFormatPr defaultColWidth="0" defaultRowHeight="12.75" zeroHeight="1"/>
  <cols>
    <col min="1" max="1" width="13.28125" style="0" bestFit="1" customWidth="1"/>
    <col min="2" max="2" width="47.421875" style="0" bestFit="1" customWidth="1"/>
    <col min="3" max="3" width="1.7109375" style="0" customWidth="1"/>
    <col min="4" max="16384" width="0" style="0" hidden="1" customWidth="1"/>
  </cols>
  <sheetData>
    <row r="1" spans="1:2" ht="42" customHeight="1" thickBot="1">
      <c r="A1" s="320" t="s">
        <v>303</v>
      </c>
      <c r="B1" s="321"/>
    </row>
    <row r="2" spans="1:2" ht="12.75">
      <c r="A2" s="312" t="s">
        <v>281</v>
      </c>
      <c r="B2" s="313" t="s">
        <v>282</v>
      </c>
    </row>
    <row r="3" spans="1:2" ht="12.75">
      <c r="A3" s="314" t="s">
        <v>283</v>
      </c>
      <c r="B3" s="315" t="s">
        <v>284</v>
      </c>
    </row>
    <row r="4" spans="1:2" ht="12.75">
      <c r="A4" s="316" t="s">
        <v>285</v>
      </c>
      <c r="B4" s="317" t="s">
        <v>286</v>
      </c>
    </row>
    <row r="5" spans="1:2" ht="12.75">
      <c r="A5" s="316" t="s">
        <v>287</v>
      </c>
      <c r="B5" s="317" t="s">
        <v>288</v>
      </c>
    </row>
    <row r="6" spans="1:2" ht="12.75">
      <c r="A6" s="316" t="s">
        <v>289</v>
      </c>
      <c r="B6" s="317" t="s">
        <v>290</v>
      </c>
    </row>
    <row r="7" spans="1:2" ht="12.75">
      <c r="A7" s="316" t="s">
        <v>1525</v>
      </c>
      <c r="B7" s="317" t="s">
        <v>291</v>
      </c>
    </row>
    <row r="8" spans="1:2" ht="12.75">
      <c r="A8" s="316" t="s">
        <v>292</v>
      </c>
      <c r="B8" s="317" t="s">
        <v>293</v>
      </c>
    </row>
    <row r="9" spans="1:2" ht="12.75">
      <c r="A9" s="316" t="s">
        <v>294</v>
      </c>
      <c r="B9" s="317" t="s">
        <v>295</v>
      </c>
    </row>
    <row r="10" spans="1:2" ht="12.75">
      <c r="A10" s="316" t="s">
        <v>296</v>
      </c>
      <c r="B10" s="317" t="s">
        <v>297</v>
      </c>
    </row>
    <row r="11" spans="1:2" ht="12.75">
      <c r="A11" s="316" t="s">
        <v>1089</v>
      </c>
      <c r="B11" s="317" t="s">
        <v>298</v>
      </c>
    </row>
    <row r="12" spans="1:2" ht="12.75">
      <c r="A12" s="316" t="s">
        <v>299</v>
      </c>
      <c r="B12" s="317" t="s">
        <v>300</v>
      </c>
    </row>
    <row r="13" spans="1:2" ht="12.75">
      <c r="A13" s="316" t="s">
        <v>1174</v>
      </c>
      <c r="B13" s="317" t="s">
        <v>301</v>
      </c>
    </row>
    <row r="14" spans="1:2" ht="13.5" thickBot="1">
      <c r="A14" s="318" t="s">
        <v>302</v>
      </c>
      <c r="B14" s="319" t="s">
        <v>1088</v>
      </c>
    </row>
    <row r="15" ht="9" customHeight="1"/>
  </sheetData>
  <sheetProtection/>
  <mergeCells count="1">
    <mergeCell ref="A1:B1"/>
  </mergeCells>
  <hyperlinks>
    <hyperlink ref="A4" location="'CDS-A'!A1" display="A"/>
    <hyperlink ref="A5" location="'CDS-B'!A1" display="B"/>
    <hyperlink ref="A6" location="'CDS-C'!A1" display="C"/>
    <hyperlink ref="A7" location="'CDS-D'!A1" display="D"/>
    <hyperlink ref="A8" location="'CDS-E'!A1" display="E"/>
    <hyperlink ref="A9" location="'CDS-F'!A1" display="F"/>
    <hyperlink ref="A10" location="'CDS-G'!A1" display="G"/>
    <hyperlink ref="A11" location="'CDS-H'!A1" display="H"/>
    <hyperlink ref="A12" location="'CDS-I'!A1" display="I"/>
    <hyperlink ref="A13" location="'CDS-J'!A1" display="J"/>
    <hyperlink ref="A14" location="'CDS Definitions'!A1" display="K"/>
    <hyperlink ref="B4" location="'CDS-A'!A1" display="GENERAL INFORMATION"/>
    <hyperlink ref="B5" location="'CDS-B'!A1" display="ENROLLMENT AND PERSISTENCE"/>
    <hyperlink ref="B6" location="'CDS-C'!A1" display="FIRST-TIME, FIRST-YEAR FRESHMEN ADMISSIONS"/>
    <hyperlink ref="B7" location="'CDS-D'!A1" display="TRANSFER ADMISSIONS"/>
    <hyperlink ref="B8" location="'CDS-E'!A1" display="ACADEMIC OFFERINGS AND POLICIES"/>
    <hyperlink ref="B9" location="'CDS-F'!A1" display="STUDENT LIFE"/>
    <hyperlink ref="B10" location="'CDS-G'!A1" display="ANNUAL EXPENSES"/>
    <hyperlink ref="B11" location="'CDS-H'!A1" display="FINANCIAL AID"/>
    <hyperlink ref="B12" location="'CDS-I'!A1" display="INSTRUCTIONAL FACULTY AND CLASS SIZE"/>
    <hyperlink ref="B13" location="'CDS-J'!A1" display="DEGREES CONFERRED"/>
    <hyperlink ref="B14" location="'CDS Definitions'!A1" display="DEFINITIONS"/>
    <hyperlink ref="A3" location="'CDS-CHANGES'!A1" display="CDS-Changes"/>
    <hyperlink ref="B3" location="'CDS-CHANGES'!A1" display="Changes to form from previous year"/>
  </hyperlink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152"/>
  <sheetViews>
    <sheetView showGridLines="0" view="pageBreakPreview" zoomScaleNormal="83" zoomScaleSheetLayoutView="100" zoomScalePageLayoutView="0" workbookViewId="0" topLeftCell="A1">
      <selection activeCell="A1" sqref="A1:F1"/>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16384" width="0" style="0" hidden="1" customWidth="1"/>
  </cols>
  <sheetData>
    <row r="1" spans="1:6" ht="18">
      <c r="A1" s="330" t="s">
        <v>1346</v>
      </c>
      <c r="B1" s="330"/>
      <c r="C1" s="330"/>
      <c r="D1" s="330"/>
      <c r="E1" s="330"/>
      <c r="F1" s="330"/>
    </row>
    <row r="2" ht="12.75"/>
    <row r="3" spans="2:4" ht="15.75">
      <c r="B3" s="430" t="s">
        <v>1347</v>
      </c>
      <c r="C3" s="425"/>
      <c r="D3" s="425"/>
    </row>
    <row r="4" spans="1:6" ht="116.25" customHeight="1">
      <c r="A4" s="2"/>
      <c r="B4" s="383" t="s">
        <v>1398</v>
      </c>
      <c r="C4" s="331"/>
      <c r="D4" s="331"/>
      <c r="E4" s="331"/>
      <c r="F4" s="331"/>
    </row>
    <row r="5" spans="1:6" ht="12.75">
      <c r="A5" s="2"/>
      <c r="B5" s="135"/>
      <c r="C5" s="7"/>
      <c r="D5" s="7"/>
      <c r="E5" s="7"/>
      <c r="F5" s="7"/>
    </row>
    <row r="6" spans="1:6" ht="25.5">
      <c r="A6" s="2" t="s">
        <v>1117</v>
      </c>
      <c r="B6" s="464"/>
      <c r="C6" s="465"/>
      <c r="D6" s="465"/>
      <c r="E6" s="73" t="s">
        <v>1399</v>
      </c>
      <c r="F6" s="147" t="s">
        <v>1400</v>
      </c>
    </row>
    <row r="7" spans="1:6" ht="27" customHeight="1">
      <c r="A7" s="2" t="s">
        <v>1117</v>
      </c>
      <c r="B7" s="386" t="s">
        <v>1193</v>
      </c>
      <c r="C7" s="325"/>
      <c r="D7" s="325"/>
      <c r="E7" s="307" t="s">
        <v>259</v>
      </c>
      <c r="F7" s="307" t="s">
        <v>67</v>
      </c>
    </row>
    <row r="8" spans="1:6" ht="12.75">
      <c r="A8" s="2"/>
      <c r="B8" s="236"/>
      <c r="C8" s="56"/>
      <c r="D8" s="56"/>
      <c r="E8" s="237"/>
      <c r="F8" s="237"/>
    </row>
    <row r="9" spans="1:6" ht="12.75">
      <c r="A9" s="2" t="s">
        <v>1119</v>
      </c>
      <c r="B9" s="392" t="s">
        <v>220</v>
      </c>
      <c r="C9" s="392"/>
      <c r="D9" s="392"/>
      <c r="E9" s="392"/>
      <c r="F9" s="392"/>
    </row>
    <row r="10" spans="1:4" ht="12.75">
      <c r="A10" s="2" t="s">
        <v>1119</v>
      </c>
      <c r="B10" s="476" t="s">
        <v>221</v>
      </c>
      <c r="C10" s="476"/>
      <c r="D10" s="302" t="s">
        <v>67</v>
      </c>
    </row>
    <row r="11" spans="1:4" ht="12.75">
      <c r="A11" s="2" t="s">
        <v>1119</v>
      </c>
      <c r="B11" s="381" t="s">
        <v>222</v>
      </c>
      <c r="C11" s="381"/>
      <c r="D11" s="102"/>
    </row>
    <row r="12" spans="1:4" ht="12.75">
      <c r="A12" s="2" t="s">
        <v>1119</v>
      </c>
      <c r="B12" s="381" t="s">
        <v>223</v>
      </c>
      <c r="C12" s="381"/>
      <c r="D12" s="102"/>
    </row>
    <row r="13" ht="12.75"/>
    <row r="14" spans="1:6" ht="59.25">
      <c r="A14" s="2" t="s">
        <v>1117</v>
      </c>
      <c r="B14" s="473"/>
      <c r="C14" s="474"/>
      <c r="D14" s="475"/>
      <c r="E14" s="41" t="s">
        <v>1244</v>
      </c>
      <c r="F14" s="41" t="s">
        <v>1245</v>
      </c>
    </row>
    <row r="15" spans="1:6" ht="15">
      <c r="A15" s="2" t="s">
        <v>1117</v>
      </c>
      <c r="B15" s="470" t="s">
        <v>1348</v>
      </c>
      <c r="C15" s="471"/>
      <c r="D15" s="471"/>
      <c r="E15" s="471"/>
      <c r="F15" s="472"/>
    </row>
    <row r="16" spans="1:6" ht="12.75">
      <c r="A16" s="2" t="s">
        <v>1117</v>
      </c>
      <c r="B16" s="426" t="s">
        <v>1349</v>
      </c>
      <c r="C16" s="340"/>
      <c r="D16" s="341"/>
      <c r="E16" s="163">
        <v>22761081</v>
      </c>
      <c r="F16" s="163">
        <v>0</v>
      </c>
    </row>
    <row r="17" spans="1:6" ht="26.25" customHeight="1">
      <c r="A17" s="2" t="s">
        <v>1117</v>
      </c>
      <c r="B17" s="426" t="s">
        <v>1867</v>
      </c>
      <c r="C17" s="340"/>
      <c r="D17" s="341"/>
      <c r="E17" s="163">
        <v>10296714</v>
      </c>
      <c r="F17" s="163">
        <v>0</v>
      </c>
    </row>
    <row r="18" spans="1:6" ht="40.5" customHeight="1">
      <c r="A18" s="2" t="s">
        <v>1117</v>
      </c>
      <c r="B18" s="426" t="s">
        <v>1195</v>
      </c>
      <c r="C18" s="340"/>
      <c r="D18" s="341"/>
      <c r="E18" s="163">
        <v>0</v>
      </c>
      <c r="F18" s="163">
        <v>6214233</v>
      </c>
    </row>
    <row r="19" spans="1:6" ht="27.75" customHeight="1">
      <c r="A19" s="2" t="s">
        <v>1117</v>
      </c>
      <c r="B19" s="426" t="s">
        <v>1194</v>
      </c>
      <c r="C19" s="340"/>
      <c r="D19" s="341"/>
      <c r="E19" s="163">
        <v>0</v>
      </c>
      <c r="F19" s="163">
        <v>3221417</v>
      </c>
    </row>
    <row r="20" spans="1:6" ht="12.75">
      <c r="A20" s="2" t="s">
        <v>1117</v>
      </c>
      <c r="B20" s="467" t="s">
        <v>1650</v>
      </c>
      <c r="C20" s="468"/>
      <c r="D20" s="469"/>
      <c r="E20" s="164">
        <f>SUM(E16:E19)</f>
        <v>33057795</v>
      </c>
      <c r="F20" s="164">
        <f>SUM(F16:F19)</f>
        <v>9435650</v>
      </c>
    </row>
    <row r="21" spans="1:6" ht="15">
      <c r="A21" s="2" t="s">
        <v>1117</v>
      </c>
      <c r="B21" s="470" t="s">
        <v>1651</v>
      </c>
      <c r="C21" s="471"/>
      <c r="D21" s="471"/>
      <c r="E21" s="471"/>
      <c r="F21" s="472"/>
    </row>
    <row r="22" spans="1:6" ht="12.75">
      <c r="A22" s="2" t="s">
        <v>1117</v>
      </c>
      <c r="B22" s="426" t="s">
        <v>1652</v>
      </c>
      <c r="C22" s="340"/>
      <c r="D22" s="341"/>
      <c r="E22" s="165">
        <v>45445876</v>
      </c>
      <c r="F22" s="165">
        <v>35188568</v>
      </c>
    </row>
    <row r="23" spans="1:6" ht="12.75">
      <c r="A23" s="2" t="s">
        <v>1117</v>
      </c>
      <c r="B23" s="426" t="s">
        <v>1589</v>
      </c>
      <c r="C23" s="340"/>
      <c r="D23" s="341"/>
      <c r="E23" s="165">
        <v>1064720</v>
      </c>
      <c r="F23" s="136">
        <v>0</v>
      </c>
    </row>
    <row r="24" spans="1:6" ht="25.5" customHeight="1">
      <c r="A24" s="2" t="s">
        <v>1117</v>
      </c>
      <c r="B24" s="426" t="s">
        <v>1868</v>
      </c>
      <c r="C24" s="340"/>
      <c r="D24" s="341"/>
      <c r="E24" s="165">
        <v>400399</v>
      </c>
      <c r="F24" s="166">
        <v>0</v>
      </c>
    </row>
    <row r="25" spans="1:6" ht="12.75">
      <c r="A25" s="2" t="s">
        <v>1117</v>
      </c>
      <c r="B25" s="467" t="s">
        <v>1653</v>
      </c>
      <c r="C25" s="468"/>
      <c r="D25" s="469"/>
      <c r="E25" s="164">
        <f>SUM(E22:E24)</f>
        <v>46910995</v>
      </c>
      <c r="F25" s="164">
        <f>SUM(F22,F24)</f>
        <v>35188568</v>
      </c>
    </row>
    <row r="26" spans="1:6" ht="15">
      <c r="A26" s="2" t="s">
        <v>1117</v>
      </c>
      <c r="B26" s="470" t="s">
        <v>1108</v>
      </c>
      <c r="C26" s="471"/>
      <c r="D26" s="471"/>
      <c r="E26" s="471"/>
      <c r="F26" s="472"/>
    </row>
    <row r="27" spans="1:6" ht="12.75">
      <c r="A27" s="2" t="s">
        <v>1117</v>
      </c>
      <c r="B27" s="339" t="s">
        <v>1654</v>
      </c>
      <c r="C27" s="369"/>
      <c r="D27" s="370"/>
      <c r="E27" s="165">
        <v>0</v>
      </c>
      <c r="F27" s="165">
        <v>3994723</v>
      </c>
    </row>
    <row r="28" spans="1:6" ht="38.25" customHeight="1">
      <c r="A28" s="2" t="s">
        <v>1117</v>
      </c>
      <c r="B28" s="339" t="s">
        <v>1869</v>
      </c>
      <c r="C28" s="369"/>
      <c r="D28" s="370"/>
      <c r="E28" s="165">
        <v>0</v>
      </c>
      <c r="F28" s="165">
        <v>1150460</v>
      </c>
    </row>
    <row r="29" spans="1:6" ht="12.75">
      <c r="A29" s="2" t="s">
        <v>1117</v>
      </c>
      <c r="B29" s="339" t="s">
        <v>1655</v>
      </c>
      <c r="C29" s="369"/>
      <c r="D29" s="370"/>
      <c r="E29" s="165">
        <v>0</v>
      </c>
      <c r="F29" s="165">
        <v>1394147</v>
      </c>
    </row>
    <row r="30" ht="12.75"/>
    <row r="31" spans="1:6" ht="63.75" customHeight="1">
      <c r="A31" s="2" t="s">
        <v>1118</v>
      </c>
      <c r="B31" s="442" t="s">
        <v>183</v>
      </c>
      <c r="C31" s="392"/>
      <c r="D31" s="392"/>
      <c r="E31" s="392"/>
      <c r="F31" s="392"/>
    </row>
    <row r="32" spans="1:6" ht="36">
      <c r="A32" s="2" t="s">
        <v>1118</v>
      </c>
      <c r="B32" s="177"/>
      <c r="C32" s="178"/>
      <c r="D32" s="35" t="s">
        <v>1656</v>
      </c>
      <c r="E32" s="35" t="s">
        <v>1657</v>
      </c>
      <c r="F32" s="35" t="s">
        <v>1658</v>
      </c>
    </row>
    <row r="33" spans="1:6" ht="36">
      <c r="A33" s="2" t="s">
        <v>1118</v>
      </c>
      <c r="B33" s="167" t="s">
        <v>1659</v>
      </c>
      <c r="C33" s="168" t="s">
        <v>1401</v>
      </c>
      <c r="D33" s="169">
        <v>4322</v>
      </c>
      <c r="E33" s="169">
        <v>18659</v>
      </c>
      <c r="F33" s="169"/>
    </row>
    <row r="34" spans="1:6" ht="24.75" customHeight="1">
      <c r="A34" s="2" t="s">
        <v>1118</v>
      </c>
      <c r="B34" s="167" t="s">
        <v>1662</v>
      </c>
      <c r="C34" s="168" t="s">
        <v>1870</v>
      </c>
      <c r="D34" s="169">
        <v>3205</v>
      </c>
      <c r="E34" s="169">
        <v>13916</v>
      </c>
      <c r="F34" s="169"/>
    </row>
    <row r="35" spans="1:6" ht="24">
      <c r="A35" s="2" t="s">
        <v>1118</v>
      </c>
      <c r="B35" s="167" t="s">
        <v>1663</v>
      </c>
      <c r="C35" s="168" t="s">
        <v>1664</v>
      </c>
      <c r="D35" s="169">
        <v>2307</v>
      </c>
      <c r="E35" s="169">
        <v>11095</v>
      </c>
      <c r="F35" s="169"/>
    </row>
    <row r="36" spans="1:6" ht="24">
      <c r="A36" s="2" t="s">
        <v>1118</v>
      </c>
      <c r="B36" s="167" t="s">
        <v>1665</v>
      </c>
      <c r="C36" s="168" t="s">
        <v>1871</v>
      </c>
      <c r="D36" s="169">
        <v>2196</v>
      </c>
      <c r="E36" s="169">
        <v>10742</v>
      </c>
      <c r="F36" s="169"/>
    </row>
    <row r="37" spans="1:6" ht="24">
      <c r="A37" s="2" t="s">
        <v>1118</v>
      </c>
      <c r="B37" s="167" t="s">
        <v>1666</v>
      </c>
      <c r="C37" s="168" t="s">
        <v>1872</v>
      </c>
      <c r="D37" s="169">
        <v>1786</v>
      </c>
      <c r="E37" s="169">
        <v>8537</v>
      </c>
      <c r="F37" s="169"/>
    </row>
    <row r="38" spans="1:6" ht="24">
      <c r="A38" s="2" t="s">
        <v>1118</v>
      </c>
      <c r="B38" s="167" t="s">
        <v>1667</v>
      </c>
      <c r="C38" s="168" t="s">
        <v>1873</v>
      </c>
      <c r="D38" s="169">
        <v>1659</v>
      </c>
      <c r="E38" s="169">
        <v>8768</v>
      </c>
      <c r="F38" s="169"/>
    </row>
    <row r="39" spans="1:6" ht="24">
      <c r="A39" s="2" t="s">
        <v>1118</v>
      </c>
      <c r="B39" s="167" t="s">
        <v>1668</v>
      </c>
      <c r="C39" s="168" t="s">
        <v>1874</v>
      </c>
      <c r="D39" s="169">
        <v>628</v>
      </c>
      <c r="E39" s="169">
        <v>1689</v>
      </c>
      <c r="F39" s="169"/>
    </row>
    <row r="40" spans="1:6" ht="36">
      <c r="A40" s="2" t="s">
        <v>1118</v>
      </c>
      <c r="B40" s="167" t="s">
        <v>1669</v>
      </c>
      <c r="C40" s="168" t="s">
        <v>263</v>
      </c>
      <c r="D40" s="169">
        <v>216</v>
      </c>
      <c r="E40" s="169">
        <v>1406</v>
      </c>
      <c r="F40" s="169"/>
    </row>
    <row r="41" spans="1:6" ht="72">
      <c r="A41" s="2" t="s">
        <v>1118</v>
      </c>
      <c r="B41" s="167" t="s">
        <v>1670</v>
      </c>
      <c r="C41" s="168" t="s">
        <v>630</v>
      </c>
      <c r="D41" s="170">
        <v>0.655</v>
      </c>
      <c r="E41" s="170">
        <v>0.591</v>
      </c>
      <c r="F41" s="170"/>
    </row>
    <row r="42" spans="1:6" ht="48">
      <c r="A42" s="2" t="s">
        <v>1118</v>
      </c>
      <c r="B42" s="167" t="s">
        <v>1671</v>
      </c>
      <c r="C42" s="168" t="s">
        <v>1704</v>
      </c>
      <c r="D42" s="171">
        <v>5761</v>
      </c>
      <c r="E42" s="171">
        <v>6136</v>
      </c>
      <c r="F42" s="171"/>
    </row>
    <row r="43" spans="1:6" ht="24">
      <c r="A43" s="2" t="s">
        <v>1118</v>
      </c>
      <c r="B43" s="172" t="s">
        <v>1672</v>
      </c>
      <c r="C43" s="173" t="s">
        <v>631</v>
      </c>
      <c r="D43" s="171">
        <v>4225</v>
      </c>
      <c r="E43" s="171">
        <v>3584</v>
      </c>
      <c r="F43" s="171"/>
    </row>
    <row r="44" spans="1:6" ht="36.75" customHeight="1">
      <c r="A44" s="2" t="s">
        <v>1118</v>
      </c>
      <c r="B44" s="167" t="s">
        <v>1673</v>
      </c>
      <c r="C44" s="168" t="s">
        <v>1705</v>
      </c>
      <c r="D44" s="171">
        <v>2388</v>
      </c>
      <c r="E44" s="171">
        <v>3661</v>
      </c>
      <c r="F44" s="171"/>
    </row>
    <row r="45" spans="1:6" ht="48">
      <c r="A45" s="2" t="s">
        <v>1118</v>
      </c>
      <c r="B45" s="167" t="s">
        <v>1674</v>
      </c>
      <c r="C45" s="168" t="s">
        <v>632</v>
      </c>
      <c r="D45" s="171">
        <v>2317</v>
      </c>
      <c r="E45" s="171">
        <v>3579</v>
      </c>
      <c r="F45" s="171"/>
    </row>
    <row r="46" ht="12.75"/>
    <row r="47" spans="1:6" ht="64.5" customHeight="1">
      <c r="A47" s="2" t="s">
        <v>1680</v>
      </c>
      <c r="B47" s="446" t="s">
        <v>1590</v>
      </c>
      <c r="C47" s="434"/>
      <c r="D47" s="434"/>
      <c r="E47" s="434"/>
      <c r="F47" s="434"/>
    </row>
    <row r="48" spans="1:6" ht="36">
      <c r="A48" s="2" t="s">
        <v>1680</v>
      </c>
      <c r="B48" s="177"/>
      <c r="C48" s="178"/>
      <c r="D48" s="35" t="s">
        <v>1656</v>
      </c>
      <c r="E48" s="35" t="s">
        <v>1675</v>
      </c>
      <c r="F48" s="35" t="s">
        <v>1676</v>
      </c>
    </row>
    <row r="49" spans="1:6" ht="49.5" customHeight="1">
      <c r="A49" s="2" t="s">
        <v>1680</v>
      </c>
      <c r="B49" s="167" t="s">
        <v>1677</v>
      </c>
      <c r="C49" s="168" t="s">
        <v>633</v>
      </c>
      <c r="D49" s="169">
        <v>221</v>
      </c>
      <c r="E49" s="169">
        <v>537</v>
      </c>
      <c r="F49" s="169"/>
    </row>
    <row r="50" spans="1:6" ht="36">
      <c r="A50" s="2" t="s">
        <v>1680</v>
      </c>
      <c r="B50" s="167" t="s">
        <v>1678</v>
      </c>
      <c r="C50" s="168" t="s">
        <v>634</v>
      </c>
      <c r="D50" s="174">
        <v>1295</v>
      </c>
      <c r="E50" s="174">
        <v>1466</v>
      </c>
      <c r="F50" s="174"/>
    </row>
    <row r="51" spans="1:6" ht="36">
      <c r="A51" s="2" t="s">
        <v>1680</v>
      </c>
      <c r="B51" s="167" t="s">
        <v>1679</v>
      </c>
      <c r="C51" s="168" t="s">
        <v>635</v>
      </c>
      <c r="D51" s="169"/>
      <c r="E51" s="169"/>
      <c r="F51" s="169"/>
    </row>
    <row r="52" spans="1:6" ht="36">
      <c r="A52" s="2" t="s">
        <v>1680</v>
      </c>
      <c r="B52" s="167" t="s">
        <v>219</v>
      </c>
      <c r="C52" s="168" t="s">
        <v>636</v>
      </c>
      <c r="D52" s="174"/>
      <c r="E52" s="174"/>
      <c r="F52" s="174"/>
    </row>
    <row r="53" ht="12.75">
      <c r="A53"/>
    </row>
    <row r="54" spans="1:6" ht="12.75">
      <c r="A54" s="2" t="s">
        <v>1119</v>
      </c>
      <c r="B54" s="250" t="s">
        <v>1591</v>
      </c>
      <c r="C54" s="251"/>
      <c r="D54" s="252"/>
      <c r="E54" s="252"/>
      <c r="F54" s="252"/>
    </row>
    <row r="55" ht="12.75"/>
    <row r="56" spans="1:6" ht="51.75" customHeight="1">
      <c r="A56" s="2" t="s">
        <v>1120</v>
      </c>
      <c r="B56" s="363" t="s">
        <v>1402</v>
      </c>
      <c r="C56" s="363"/>
      <c r="D56" s="363"/>
      <c r="E56" s="363"/>
      <c r="F56" s="179">
        <v>0.52</v>
      </c>
    </row>
    <row r="57" ht="12.75">
      <c r="F57" s="64"/>
    </row>
    <row r="58" spans="1:6" ht="30" customHeight="1">
      <c r="A58" s="2" t="s">
        <v>1121</v>
      </c>
      <c r="B58" s="363" t="s">
        <v>637</v>
      </c>
      <c r="C58" s="363"/>
      <c r="D58" s="363"/>
      <c r="E58" s="363"/>
      <c r="F58" s="180">
        <v>17000</v>
      </c>
    </row>
    <row r="59" ht="12.75"/>
    <row r="60" spans="2:6" ht="27.75" customHeight="1">
      <c r="B60" s="462" t="s">
        <v>1687</v>
      </c>
      <c r="C60" s="331"/>
      <c r="D60" s="331"/>
      <c r="E60" s="331"/>
      <c r="F60" s="331"/>
    </row>
    <row r="61" spans="2:6" ht="15.75">
      <c r="B61" s="181"/>
      <c r="C61" s="7"/>
      <c r="D61" s="7"/>
      <c r="E61" s="7"/>
      <c r="F61" s="7"/>
    </row>
    <row r="62" spans="1:6" ht="26.25" customHeight="1">
      <c r="A62" s="2" t="s">
        <v>1122</v>
      </c>
      <c r="B62" s="392" t="s">
        <v>1592</v>
      </c>
      <c r="C62" s="392"/>
      <c r="D62" s="392"/>
      <c r="E62" s="392"/>
      <c r="F62" s="392"/>
    </row>
    <row r="63" spans="1:5" ht="12.75">
      <c r="A63" s="2" t="s">
        <v>1122</v>
      </c>
      <c r="B63" s="381" t="s">
        <v>638</v>
      </c>
      <c r="C63" s="381"/>
      <c r="D63" s="381"/>
      <c r="E63" s="102"/>
    </row>
    <row r="64" spans="1:5" ht="12.75">
      <c r="A64" s="2" t="s">
        <v>1122</v>
      </c>
      <c r="B64" s="381" t="s">
        <v>639</v>
      </c>
      <c r="C64" s="381"/>
      <c r="D64" s="381"/>
      <c r="E64" s="102" t="s">
        <v>67</v>
      </c>
    </row>
    <row r="65" spans="1:5" ht="12.75">
      <c r="A65" s="2" t="s">
        <v>1122</v>
      </c>
      <c r="B65" s="381" t="s">
        <v>640</v>
      </c>
      <c r="C65" s="381"/>
      <c r="D65" s="381"/>
      <c r="E65" s="102"/>
    </row>
    <row r="66" ht="12.75"/>
    <row r="67" spans="1:6" ht="40.5" customHeight="1">
      <c r="A67" s="2" t="s">
        <v>1122</v>
      </c>
      <c r="B67" s="325" t="s">
        <v>641</v>
      </c>
      <c r="C67" s="325"/>
      <c r="D67" s="325"/>
      <c r="E67" s="325"/>
      <c r="F67" s="143">
        <v>23</v>
      </c>
    </row>
    <row r="68" spans="2:6" ht="12.75">
      <c r="B68" s="7"/>
      <c r="C68" s="60"/>
      <c r="D68" s="7"/>
      <c r="E68" s="7"/>
      <c r="F68" s="34"/>
    </row>
    <row r="69" spans="1:6" ht="25.5" customHeight="1">
      <c r="A69" s="2" t="s">
        <v>1122</v>
      </c>
      <c r="B69" s="325" t="s">
        <v>642</v>
      </c>
      <c r="C69" s="325"/>
      <c r="D69" s="325"/>
      <c r="E69" s="325"/>
      <c r="F69" s="159">
        <v>2492</v>
      </c>
    </row>
    <row r="70" ht="12.75">
      <c r="F70" s="182"/>
    </row>
    <row r="71" spans="1:6" ht="26.25" customHeight="1">
      <c r="A71" s="2" t="s">
        <v>1122</v>
      </c>
      <c r="B71" s="325" t="s">
        <v>175</v>
      </c>
      <c r="C71" s="325"/>
      <c r="D71" s="325"/>
      <c r="E71" s="325"/>
      <c r="F71" s="159">
        <v>78450</v>
      </c>
    </row>
    <row r="72" ht="12.75"/>
    <row r="73" ht="15.75">
      <c r="B73" s="40" t="s">
        <v>224</v>
      </c>
    </row>
    <row r="74" ht="12.75" customHeight="1">
      <c r="B74" s="40"/>
    </row>
    <row r="75" spans="1:6" ht="12.75">
      <c r="A75" s="2" t="s">
        <v>1123</v>
      </c>
      <c r="B75" s="392" t="s">
        <v>176</v>
      </c>
      <c r="C75" s="392"/>
      <c r="D75" s="392"/>
      <c r="E75" s="392"/>
      <c r="F75" s="392"/>
    </row>
    <row r="76" spans="1:5" ht="12.75">
      <c r="A76" s="2" t="s">
        <v>1123</v>
      </c>
      <c r="B76" s="461" t="s">
        <v>225</v>
      </c>
      <c r="C76" s="367"/>
      <c r="D76" s="368"/>
      <c r="E76" s="9" t="s">
        <v>67</v>
      </c>
    </row>
    <row r="77" spans="1:5" ht="12.75">
      <c r="A77" s="2" t="s">
        <v>1123</v>
      </c>
      <c r="B77" s="461" t="s">
        <v>226</v>
      </c>
      <c r="C77" s="367"/>
      <c r="D77" s="368"/>
      <c r="E77" s="9" t="s">
        <v>67</v>
      </c>
    </row>
    <row r="78" spans="1:5" ht="12.75">
      <c r="A78" s="2" t="s">
        <v>1123</v>
      </c>
      <c r="B78" s="461" t="s">
        <v>227</v>
      </c>
      <c r="C78" s="367"/>
      <c r="D78" s="368"/>
      <c r="E78" s="9"/>
    </row>
    <row r="79" spans="1:5" ht="12.75">
      <c r="A79" s="2" t="s">
        <v>1123</v>
      </c>
      <c r="B79" s="461" t="s">
        <v>228</v>
      </c>
      <c r="C79" s="367"/>
      <c r="D79" s="368"/>
      <c r="E79" s="9"/>
    </row>
    <row r="80" spans="1:5" ht="12.75">
      <c r="A80" s="2" t="s">
        <v>1123</v>
      </c>
      <c r="B80" s="461" t="s">
        <v>229</v>
      </c>
      <c r="C80" s="367"/>
      <c r="D80" s="368"/>
      <c r="E80" s="9"/>
    </row>
    <row r="81" spans="1:5" ht="12.75">
      <c r="A81" s="2" t="s">
        <v>1123</v>
      </c>
      <c r="B81" s="461" t="s">
        <v>230</v>
      </c>
      <c r="C81" s="367"/>
      <c r="D81" s="368"/>
      <c r="E81" s="9"/>
    </row>
    <row r="82" spans="1:5" ht="12.75">
      <c r="A82" s="2" t="s">
        <v>1123</v>
      </c>
      <c r="B82" s="456" t="s">
        <v>106</v>
      </c>
      <c r="C82" s="372"/>
      <c r="D82" s="457"/>
      <c r="E82" s="9"/>
    </row>
    <row r="83" spans="1:5" ht="12.75">
      <c r="A83" s="2"/>
      <c r="B83" s="399"/>
      <c r="C83" s="332"/>
      <c r="D83" s="332"/>
      <c r="E83" s="75"/>
    </row>
    <row r="84" ht="12.75"/>
    <row r="85" spans="1:6" ht="12.75" customHeight="1">
      <c r="A85" s="2" t="s">
        <v>1124</v>
      </c>
      <c r="B85" s="392" t="s">
        <v>1688</v>
      </c>
      <c r="C85" s="392"/>
      <c r="D85" s="392"/>
      <c r="E85" s="392"/>
      <c r="F85" s="392"/>
    </row>
    <row r="86" spans="1:5" ht="12.75">
      <c r="A86" s="2" t="s">
        <v>1124</v>
      </c>
      <c r="B86" s="461" t="s">
        <v>1689</v>
      </c>
      <c r="C86" s="367"/>
      <c r="D86" s="368"/>
      <c r="E86" s="9" t="s">
        <v>67</v>
      </c>
    </row>
    <row r="87" spans="1:5" ht="12.75">
      <c r="A87" s="2" t="s">
        <v>1124</v>
      </c>
      <c r="B87" s="461" t="s">
        <v>227</v>
      </c>
      <c r="C87" s="367"/>
      <c r="D87" s="368"/>
      <c r="E87" s="9"/>
    </row>
    <row r="88" spans="1:5" ht="12.75">
      <c r="A88" s="2" t="s">
        <v>1124</v>
      </c>
      <c r="B88" s="461" t="s">
        <v>1690</v>
      </c>
      <c r="C88" s="367"/>
      <c r="D88" s="368"/>
      <c r="E88" s="9" t="s">
        <v>67</v>
      </c>
    </row>
    <row r="89" spans="1:5" ht="12.75">
      <c r="A89" s="2" t="s">
        <v>1124</v>
      </c>
      <c r="B89" s="461" t="s">
        <v>1691</v>
      </c>
      <c r="C89" s="367"/>
      <c r="D89" s="368"/>
      <c r="E89" s="9"/>
    </row>
    <row r="90" spans="1:5" ht="12.75">
      <c r="A90" s="2" t="s">
        <v>1124</v>
      </c>
      <c r="B90" s="456" t="s">
        <v>106</v>
      </c>
      <c r="C90" s="372"/>
      <c r="D90" s="457"/>
      <c r="E90" s="9"/>
    </row>
    <row r="91" spans="1:5" ht="12.75">
      <c r="A91" s="2"/>
      <c r="B91" s="399"/>
      <c r="C91" s="332"/>
      <c r="D91" s="332"/>
      <c r="E91" s="75"/>
    </row>
    <row r="92" ht="12.75"/>
    <row r="93" spans="1:6" ht="12.75">
      <c r="A93" s="2" t="s">
        <v>1125</v>
      </c>
      <c r="B93" s="431" t="s">
        <v>231</v>
      </c>
      <c r="C93" s="431"/>
      <c r="D93" s="431"/>
      <c r="E93" s="431"/>
      <c r="F93" s="431"/>
    </row>
    <row r="94" spans="1:6" ht="12.75">
      <c r="A94" s="2" t="s">
        <v>1125</v>
      </c>
      <c r="B94" s="381" t="s">
        <v>232</v>
      </c>
      <c r="C94" s="381"/>
      <c r="D94" s="381"/>
      <c r="E94" s="139" t="s">
        <v>260</v>
      </c>
      <c r="F94" s="183"/>
    </row>
    <row r="95" spans="1:6" ht="12.75">
      <c r="A95" s="2" t="s">
        <v>1125</v>
      </c>
      <c r="B95" s="381" t="s">
        <v>233</v>
      </c>
      <c r="C95" s="381"/>
      <c r="D95" s="381"/>
      <c r="E95" s="139"/>
      <c r="F95" s="53"/>
    </row>
    <row r="96" spans="1:6" ht="27" customHeight="1">
      <c r="A96" s="2" t="s">
        <v>1125</v>
      </c>
      <c r="B96" s="325" t="s">
        <v>234</v>
      </c>
      <c r="C96" s="325"/>
      <c r="D96" s="325"/>
      <c r="E96" s="102" t="s">
        <v>67</v>
      </c>
      <c r="F96" s="53"/>
    </row>
    <row r="97" ht="12.75"/>
    <row r="98" spans="1:6" ht="12.75">
      <c r="A98" s="2" t="s">
        <v>1126</v>
      </c>
      <c r="B98" s="392" t="s">
        <v>1693</v>
      </c>
      <c r="C98" s="392"/>
      <c r="D98" s="392"/>
      <c r="E98" s="392"/>
      <c r="F98" s="392"/>
    </row>
    <row r="99" spans="1:6" ht="12.75">
      <c r="A99" s="2" t="s">
        <v>1126</v>
      </c>
      <c r="B99" s="49" t="s">
        <v>1659</v>
      </c>
      <c r="C99" s="381" t="s">
        <v>1692</v>
      </c>
      <c r="D99" s="381"/>
      <c r="E99" s="185" t="s">
        <v>259</v>
      </c>
      <c r="F99" s="184"/>
    </row>
    <row r="100" spans="1:6" ht="12.75">
      <c r="A100" s="2" t="s">
        <v>1126</v>
      </c>
      <c r="B100" s="405"/>
      <c r="C100" s="405"/>
      <c r="D100" s="186" t="s">
        <v>1622</v>
      </c>
      <c r="E100" s="38" t="s">
        <v>1623</v>
      </c>
      <c r="F100" s="184"/>
    </row>
    <row r="101" spans="1:6" ht="12.75">
      <c r="A101" s="2" t="s">
        <v>1126</v>
      </c>
      <c r="B101" s="187" t="s">
        <v>1662</v>
      </c>
      <c r="C101" s="89" t="s">
        <v>1694</v>
      </c>
      <c r="D101" s="102" t="s">
        <v>67</v>
      </c>
      <c r="E101" s="102"/>
      <c r="F101" s="184"/>
    </row>
    <row r="102" spans="1:4" ht="12.75">
      <c r="A102" s="2" t="s">
        <v>1126</v>
      </c>
      <c r="B102" s="188"/>
      <c r="C102" s="89" t="s">
        <v>1695</v>
      </c>
      <c r="D102" s="189" t="s">
        <v>261</v>
      </c>
    </row>
    <row r="103" ht="12.75"/>
    <row r="104" spans="1:3" ht="12.75">
      <c r="A104" s="2" t="s">
        <v>1127</v>
      </c>
      <c r="B104" s="431" t="s">
        <v>1696</v>
      </c>
      <c r="C104" s="431"/>
    </row>
    <row r="105" spans="1:4" ht="12.75">
      <c r="A105" s="2" t="s">
        <v>1127</v>
      </c>
      <c r="B105" s="381" t="s">
        <v>1697</v>
      </c>
      <c r="C105" s="381"/>
      <c r="D105" s="139"/>
    </row>
    <row r="106" spans="1:4" ht="12.75">
      <c r="A106" s="2" t="s">
        <v>1127</v>
      </c>
      <c r="B106" s="381" t="s">
        <v>262</v>
      </c>
      <c r="C106" s="381"/>
      <c r="D106" s="190" t="s">
        <v>67</v>
      </c>
    </row>
    <row r="107" ht="12.75"/>
    <row r="108" ht="15.75">
      <c r="B108" s="40" t="s">
        <v>1476</v>
      </c>
    </row>
    <row r="109" spans="1:5" ht="12.75" customHeight="1">
      <c r="A109" s="216"/>
      <c r="B109" s="248" t="s">
        <v>177</v>
      </c>
      <c r="C109" s="227"/>
      <c r="D109" s="227"/>
      <c r="E109" s="227"/>
    </row>
    <row r="110" spans="1:3" ht="12.75">
      <c r="A110" s="2" t="s">
        <v>1128</v>
      </c>
      <c r="B110" s="431" t="s">
        <v>1477</v>
      </c>
      <c r="C110" s="431"/>
    </row>
    <row r="111" spans="1:4" ht="12.75">
      <c r="A111" s="2" t="s">
        <v>1128</v>
      </c>
      <c r="B111" s="400" t="s">
        <v>1478</v>
      </c>
      <c r="C111" s="400"/>
      <c r="D111" s="400"/>
    </row>
    <row r="112" spans="1:5" ht="12.75">
      <c r="A112" s="2" t="s">
        <v>1128</v>
      </c>
      <c r="B112" s="381" t="s">
        <v>1479</v>
      </c>
      <c r="C112" s="381"/>
      <c r="D112" s="382"/>
      <c r="E112" s="102"/>
    </row>
    <row r="113" spans="1:5" ht="12.75">
      <c r="A113" s="2" t="s">
        <v>1128</v>
      </c>
      <c r="B113" s="381" t="s">
        <v>1480</v>
      </c>
      <c r="C113" s="381"/>
      <c r="D113" s="381"/>
      <c r="E113" s="102"/>
    </row>
    <row r="114" spans="1:5" ht="12.75">
      <c r="A114" s="2" t="s">
        <v>1128</v>
      </c>
      <c r="B114" s="381" t="s">
        <v>1481</v>
      </c>
      <c r="C114" s="381"/>
      <c r="D114" s="381"/>
      <c r="E114" s="102"/>
    </row>
    <row r="115" ht="12.75"/>
    <row r="116" spans="1:4" ht="12.75">
      <c r="A116" s="2" t="s">
        <v>1128</v>
      </c>
      <c r="B116" s="400" t="s">
        <v>1482</v>
      </c>
      <c r="C116" s="400"/>
      <c r="D116" s="400"/>
    </row>
    <row r="117" spans="1:5" ht="12.75">
      <c r="A117" s="2" t="s">
        <v>1128</v>
      </c>
      <c r="B117" s="381" t="s">
        <v>1483</v>
      </c>
      <c r="C117" s="381"/>
      <c r="D117" s="381"/>
      <c r="E117" s="102" t="s">
        <v>67</v>
      </c>
    </row>
    <row r="118" spans="1:5" ht="12.75">
      <c r="A118" s="2" t="s">
        <v>1128</v>
      </c>
      <c r="B118" s="381" t="s">
        <v>1484</v>
      </c>
      <c r="C118" s="381"/>
      <c r="D118" s="381"/>
      <c r="E118" s="102" t="s">
        <v>67</v>
      </c>
    </row>
    <row r="119" spans="1:5" ht="12.75">
      <c r="A119" s="2" t="s">
        <v>1128</v>
      </c>
      <c r="B119" s="381" t="s">
        <v>1485</v>
      </c>
      <c r="C119" s="381"/>
      <c r="D119" s="381"/>
      <c r="E119" s="102" t="s">
        <v>67</v>
      </c>
    </row>
    <row r="120" spans="1:5" s="37" customFormat="1" ht="12.75">
      <c r="A120" s="191"/>
      <c r="B120" s="192"/>
      <c r="C120" s="192"/>
      <c r="D120" s="192"/>
      <c r="E120" s="193"/>
    </row>
    <row r="121" spans="1:5" ht="12.75">
      <c r="A121" s="2" t="s">
        <v>1128</v>
      </c>
      <c r="B121" s="381" t="s">
        <v>1486</v>
      </c>
      <c r="C121" s="381"/>
      <c r="D121" s="381"/>
      <c r="E121" s="102" t="s">
        <v>67</v>
      </c>
    </row>
    <row r="122" spans="1:5" ht="12.75">
      <c r="A122" s="2" t="s">
        <v>1128</v>
      </c>
      <c r="B122" s="381" t="s">
        <v>1487</v>
      </c>
      <c r="C122" s="381"/>
      <c r="D122" s="381"/>
      <c r="E122" s="102"/>
    </row>
    <row r="123" spans="1:5" ht="12.75">
      <c r="A123" s="2" t="s">
        <v>1128</v>
      </c>
      <c r="B123" s="381" t="s">
        <v>1488</v>
      </c>
      <c r="C123" s="381"/>
      <c r="D123" s="381"/>
      <c r="E123" s="102" t="s">
        <v>67</v>
      </c>
    </row>
    <row r="124" spans="1:5" ht="12.75">
      <c r="A124" s="2" t="s">
        <v>1128</v>
      </c>
      <c r="B124" s="381" t="s">
        <v>1489</v>
      </c>
      <c r="C124" s="381"/>
      <c r="D124" s="381"/>
      <c r="E124" s="102" t="s">
        <v>67</v>
      </c>
    </row>
    <row r="125" spans="1:5" ht="12.75">
      <c r="A125" s="2" t="s">
        <v>1128</v>
      </c>
      <c r="B125" s="456" t="s">
        <v>106</v>
      </c>
      <c r="C125" s="372"/>
      <c r="D125" s="457"/>
      <c r="E125" s="9"/>
    </row>
    <row r="126" spans="1:5" ht="12.75">
      <c r="A126" s="2"/>
      <c r="B126" s="399"/>
      <c r="C126" s="332"/>
      <c r="D126" s="332"/>
      <c r="E126" s="75"/>
    </row>
    <row r="127" ht="12.75"/>
    <row r="128" spans="1:3" ht="12.75">
      <c r="A128" s="2" t="s">
        <v>1191</v>
      </c>
      <c r="B128" s="431" t="s">
        <v>1490</v>
      </c>
      <c r="C128" s="431"/>
    </row>
    <row r="129" spans="1:3" ht="12.75">
      <c r="A129" s="2" t="s">
        <v>1191</v>
      </c>
      <c r="B129" s="431" t="s">
        <v>1698</v>
      </c>
      <c r="C129" s="425"/>
    </row>
    <row r="130" spans="1:5" ht="12.75">
      <c r="A130" s="2" t="s">
        <v>1191</v>
      </c>
      <c r="B130" s="381" t="s">
        <v>1491</v>
      </c>
      <c r="C130" s="381"/>
      <c r="D130" s="381"/>
      <c r="E130" s="102" t="s">
        <v>67</v>
      </c>
    </row>
    <row r="131" spans="1:5" ht="12.75">
      <c r="A131" s="2" t="s">
        <v>1191</v>
      </c>
      <c r="B131" s="381" t="s">
        <v>1492</v>
      </c>
      <c r="C131" s="381"/>
      <c r="D131" s="381"/>
      <c r="E131" s="102" t="s">
        <v>67</v>
      </c>
    </row>
    <row r="132" spans="1:5" ht="12.75">
      <c r="A132" s="2" t="s">
        <v>1191</v>
      </c>
      <c r="B132" s="381" t="s">
        <v>1493</v>
      </c>
      <c r="C132" s="381"/>
      <c r="D132" s="381"/>
      <c r="E132" s="102" t="s">
        <v>67</v>
      </c>
    </row>
    <row r="133" spans="1:5" ht="12.75">
      <c r="A133" s="2" t="s">
        <v>1191</v>
      </c>
      <c r="B133" s="381" t="s">
        <v>1494</v>
      </c>
      <c r="C133" s="381"/>
      <c r="D133" s="381"/>
      <c r="E133" s="102" t="s">
        <v>67</v>
      </c>
    </row>
    <row r="134" spans="1:5" ht="12.75">
      <c r="A134" s="2" t="s">
        <v>1191</v>
      </c>
      <c r="B134" s="381" t="s">
        <v>643</v>
      </c>
      <c r="C134" s="381"/>
      <c r="D134" s="381"/>
      <c r="E134" s="102" t="s">
        <v>67</v>
      </c>
    </row>
    <row r="135" spans="1:5" ht="12.75">
      <c r="A135" s="2" t="s">
        <v>1191</v>
      </c>
      <c r="B135" s="381" t="s">
        <v>1495</v>
      </c>
      <c r="C135" s="381"/>
      <c r="D135" s="381"/>
      <c r="E135" s="102"/>
    </row>
    <row r="136" spans="1:5" ht="12.75">
      <c r="A136" s="2" t="s">
        <v>1191</v>
      </c>
      <c r="B136" s="381" t="s">
        <v>1496</v>
      </c>
      <c r="C136" s="381"/>
      <c r="D136" s="381"/>
      <c r="E136" s="102"/>
    </row>
    <row r="137" spans="1:5" ht="12.75">
      <c r="A137" s="2" t="s">
        <v>1191</v>
      </c>
      <c r="B137" s="456" t="s">
        <v>106</v>
      </c>
      <c r="C137" s="372"/>
      <c r="D137" s="457"/>
      <c r="E137" s="9"/>
    </row>
    <row r="138" spans="1:5" ht="12.75">
      <c r="A138" s="2"/>
      <c r="B138" s="399"/>
      <c r="C138" s="332"/>
      <c r="D138" s="332"/>
      <c r="E138" s="75"/>
    </row>
    <row r="139" ht="12.75"/>
    <row r="140" spans="1:6" ht="12.75">
      <c r="A140" s="2" t="s">
        <v>1192</v>
      </c>
      <c r="B140" s="431" t="s">
        <v>184</v>
      </c>
      <c r="C140" s="425"/>
      <c r="D140" s="425"/>
      <c r="E140" s="425"/>
      <c r="F140" s="425"/>
    </row>
    <row r="141" spans="1:5" ht="12.75">
      <c r="A141" s="2" t="s">
        <v>1192</v>
      </c>
      <c r="B141" s="466"/>
      <c r="C141" s="466"/>
      <c r="D141" s="194" t="s">
        <v>128</v>
      </c>
      <c r="E141" s="194" t="s">
        <v>129</v>
      </c>
    </row>
    <row r="142" spans="1:5" ht="12.75">
      <c r="A142" s="2" t="s">
        <v>1192</v>
      </c>
      <c r="B142" s="463" t="s">
        <v>130</v>
      </c>
      <c r="C142" s="463"/>
      <c r="D142" s="31" t="s">
        <v>67</v>
      </c>
      <c r="E142" s="31"/>
    </row>
    <row r="143" spans="1:5" ht="12.75">
      <c r="A143" s="2" t="s">
        <v>1192</v>
      </c>
      <c r="B143" s="463" t="s">
        <v>131</v>
      </c>
      <c r="C143" s="463"/>
      <c r="D143" s="31" t="s">
        <v>67</v>
      </c>
      <c r="E143" s="31"/>
    </row>
    <row r="144" spans="1:5" ht="12.75">
      <c r="A144" s="2" t="s">
        <v>1192</v>
      </c>
      <c r="B144" s="463" t="s">
        <v>132</v>
      </c>
      <c r="C144" s="463"/>
      <c r="D144" s="31" t="s">
        <v>67</v>
      </c>
      <c r="E144" s="31"/>
    </row>
    <row r="145" spans="1:5" ht="12.75">
      <c r="A145" s="2" t="s">
        <v>1192</v>
      </c>
      <c r="B145" s="463" t="s">
        <v>133</v>
      </c>
      <c r="C145" s="463"/>
      <c r="D145" s="31" t="s">
        <v>67</v>
      </c>
      <c r="E145" s="31"/>
    </row>
    <row r="146" spans="1:5" ht="12.75">
      <c r="A146" s="2" t="s">
        <v>1192</v>
      </c>
      <c r="B146" s="463" t="s">
        <v>134</v>
      </c>
      <c r="C146" s="463"/>
      <c r="D146" s="31" t="s">
        <v>67</v>
      </c>
      <c r="E146" s="31"/>
    </row>
    <row r="147" spans="1:5" ht="12.75">
      <c r="A147" s="2" t="s">
        <v>1192</v>
      </c>
      <c r="B147" s="463" t="s">
        <v>135</v>
      </c>
      <c r="C147" s="463"/>
      <c r="D147" s="31" t="s">
        <v>67</v>
      </c>
      <c r="E147" s="175"/>
    </row>
    <row r="148" spans="1:5" ht="12.75">
      <c r="A148" s="2" t="s">
        <v>1192</v>
      </c>
      <c r="B148" s="463" t="s">
        <v>136</v>
      </c>
      <c r="C148" s="463"/>
      <c r="D148" s="31" t="s">
        <v>67</v>
      </c>
      <c r="E148" s="31"/>
    </row>
    <row r="149" spans="1:5" ht="12.75">
      <c r="A149" s="2" t="s">
        <v>1192</v>
      </c>
      <c r="B149" s="463" t="s">
        <v>1005</v>
      </c>
      <c r="C149" s="463"/>
      <c r="D149" s="31"/>
      <c r="E149" s="31"/>
    </row>
    <row r="150" spans="1:5" ht="12.75">
      <c r="A150" s="2" t="s">
        <v>1192</v>
      </c>
      <c r="B150" s="463" t="s">
        <v>137</v>
      </c>
      <c r="C150" s="463"/>
      <c r="D150" s="31" t="s">
        <v>67</v>
      </c>
      <c r="E150" s="31"/>
    </row>
    <row r="151" spans="1:5" ht="12.75">
      <c r="A151" s="2" t="s">
        <v>1192</v>
      </c>
      <c r="B151" s="463" t="s">
        <v>138</v>
      </c>
      <c r="C151" s="463"/>
      <c r="D151" s="31"/>
      <c r="E151" s="31"/>
    </row>
    <row r="152" spans="1:5" ht="12.75">
      <c r="A152" s="2" t="s">
        <v>1192</v>
      </c>
      <c r="B152" s="463" t="s">
        <v>139</v>
      </c>
      <c r="C152" s="463"/>
      <c r="D152" s="31" t="s">
        <v>67</v>
      </c>
      <c r="E152" s="31"/>
    </row>
  </sheetData>
  <sheetProtection/>
  <mergeCells count="102">
    <mergeCell ref="B10:C10"/>
    <mergeCell ref="B11:C11"/>
    <mergeCell ref="B17:D17"/>
    <mergeCell ref="B18:D18"/>
    <mergeCell ref="B19:D19"/>
    <mergeCell ref="B20:D20"/>
    <mergeCell ref="A1:F1"/>
    <mergeCell ref="B14:D14"/>
    <mergeCell ref="B15:F15"/>
    <mergeCell ref="B16:D16"/>
    <mergeCell ref="B12:C12"/>
    <mergeCell ref="B9:F9"/>
    <mergeCell ref="B25:D25"/>
    <mergeCell ref="B26:F26"/>
    <mergeCell ref="B27:D27"/>
    <mergeCell ref="B28:D28"/>
    <mergeCell ref="B21:F21"/>
    <mergeCell ref="B22:D22"/>
    <mergeCell ref="B23:D23"/>
    <mergeCell ref="B24:D24"/>
    <mergeCell ref="B29:D29"/>
    <mergeCell ref="B58:E58"/>
    <mergeCell ref="B62:F62"/>
    <mergeCell ref="B31:F31"/>
    <mergeCell ref="B47:F47"/>
    <mergeCell ref="B79:D79"/>
    <mergeCell ref="B152:C152"/>
    <mergeCell ref="B3:D3"/>
    <mergeCell ref="B4:F4"/>
    <mergeCell ref="B6:D6"/>
    <mergeCell ref="B7:D7"/>
    <mergeCell ref="B146:C146"/>
    <mergeCell ref="B147:C147"/>
    <mergeCell ref="B148:C148"/>
    <mergeCell ref="B149:C149"/>
    <mergeCell ref="B142:C142"/>
    <mergeCell ref="B56:E56"/>
    <mergeCell ref="B60:F60"/>
    <mergeCell ref="B63:D63"/>
    <mergeCell ref="B64:D64"/>
    <mergeCell ref="B150:C150"/>
    <mergeCell ref="B151:C151"/>
    <mergeCell ref="B143:C143"/>
    <mergeCell ref="B144:C144"/>
    <mergeCell ref="B145:C145"/>
    <mergeCell ref="B141:C141"/>
    <mergeCell ref="B67:E67"/>
    <mergeCell ref="B71:E71"/>
    <mergeCell ref="B89:D89"/>
    <mergeCell ref="B90:D90"/>
    <mergeCell ref="B87:D87"/>
    <mergeCell ref="B88:D88"/>
    <mergeCell ref="B81:D81"/>
    <mergeCell ref="B82:D82"/>
    <mergeCell ref="B80:D80"/>
    <mergeCell ref="B91:D91"/>
    <mergeCell ref="B65:D65"/>
    <mergeCell ref="B69:E69"/>
    <mergeCell ref="B75:F75"/>
    <mergeCell ref="B83:D83"/>
    <mergeCell ref="B76:D76"/>
    <mergeCell ref="B77:D77"/>
    <mergeCell ref="B78:D78"/>
    <mergeCell ref="B85:F85"/>
    <mergeCell ref="B86:D86"/>
    <mergeCell ref="B98:F98"/>
    <mergeCell ref="B100:C100"/>
    <mergeCell ref="C99:D99"/>
    <mergeCell ref="B104:C104"/>
    <mergeCell ref="B93:F93"/>
    <mergeCell ref="B94:D94"/>
    <mergeCell ref="B95:D95"/>
    <mergeCell ref="B96:D96"/>
    <mergeCell ref="B105:C105"/>
    <mergeCell ref="B106:C106"/>
    <mergeCell ref="B125:D125"/>
    <mergeCell ref="B110:C110"/>
    <mergeCell ref="B126:D126"/>
    <mergeCell ref="B122:D122"/>
    <mergeCell ref="B123:D123"/>
    <mergeCell ref="B124:D124"/>
    <mergeCell ref="B111:D111"/>
    <mergeCell ref="B129:C129"/>
    <mergeCell ref="B112:D112"/>
    <mergeCell ref="B113:D113"/>
    <mergeCell ref="B114:D114"/>
    <mergeCell ref="B117:D117"/>
    <mergeCell ref="B118:D118"/>
    <mergeCell ref="B119:D119"/>
    <mergeCell ref="B121:D121"/>
    <mergeCell ref="B130:D130"/>
    <mergeCell ref="B131:D131"/>
    <mergeCell ref="B132:D132"/>
    <mergeCell ref="B133:D133"/>
    <mergeCell ref="B128:C128"/>
    <mergeCell ref="B116:D116"/>
    <mergeCell ref="B134:D134"/>
    <mergeCell ref="B135:D135"/>
    <mergeCell ref="B136:D136"/>
    <mergeCell ref="B140:F140"/>
    <mergeCell ref="B137:D137"/>
    <mergeCell ref="B138:D138"/>
  </mergeCells>
  <printOptions/>
  <pageMargins left="0.75" right="0.75" top="1" bottom="1" header="0.5" footer="0.5"/>
  <pageSetup fitToHeight="0" fitToWidth="1" horizontalDpi="600" verticalDpi="600" orientation="portrait" scale="99" r:id="rId1"/>
  <headerFooter alignWithMargins="0">
    <oddHeader>&amp;CCommon Data Set 2004-05</oddHeader>
    <oddFooter>&amp;C&amp;A&amp;RPage &amp;P</oddFooter>
  </headerFooter>
  <rowBreaks count="3" manualBreakCount="3">
    <brk id="46" max="255" man="1"/>
    <brk id="72" max="255" man="1"/>
    <brk id="107"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P61"/>
  <sheetViews>
    <sheetView showGridLines="0" zoomScalePageLayoutView="0" workbookViewId="0" topLeftCell="A5">
      <selection activeCell="K28" sqref="K28"/>
    </sheetView>
  </sheetViews>
  <sheetFormatPr defaultColWidth="0" defaultRowHeight="12.75" zeroHeight="1"/>
  <cols>
    <col min="1" max="1" width="2.7109375" style="0" bestFit="1" customWidth="1"/>
    <col min="2" max="2" width="21.8515625" style="0" bestFit="1" customWidth="1"/>
    <col min="3" max="3" width="10.7109375" style="0" customWidth="1"/>
    <col min="4" max="4" width="6.00390625" style="0" customWidth="1"/>
    <col min="5" max="5" width="6.8515625" style="0" customWidth="1"/>
    <col min="6" max="8" width="6.00390625" style="0" customWidth="1"/>
    <col min="9" max="9" width="9.57421875" style="0" bestFit="1" customWidth="1"/>
    <col min="10" max="10" width="8.7109375" style="0" bestFit="1" customWidth="1"/>
    <col min="11" max="11" width="9.57421875" style="0" bestFit="1" customWidth="1"/>
    <col min="12" max="12" width="11.28125" style="0" hidden="1" customWidth="1"/>
    <col min="13" max="16384" width="0" style="0" hidden="1" customWidth="1"/>
  </cols>
  <sheetData>
    <row r="1" spans="1:11" ht="18">
      <c r="A1" s="330" t="s">
        <v>185</v>
      </c>
      <c r="B1" s="330"/>
      <c r="C1" s="330"/>
      <c r="D1" s="330"/>
      <c r="E1" s="330"/>
      <c r="F1" s="330"/>
      <c r="G1" s="330"/>
      <c r="H1" s="330"/>
      <c r="I1" s="330"/>
      <c r="J1" s="330"/>
      <c r="K1" s="330"/>
    </row>
    <row r="2" ht="12.75"/>
    <row r="3" spans="1:11" ht="12.75">
      <c r="A3" s="3" t="s">
        <v>215</v>
      </c>
      <c r="B3" s="483" t="s">
        <v>1403</v>
      </c>
      <c r="C3" s="484"/>
      <c r="D3" s="484"/>
      <c r="E3" s="484"/>
      <c r="F3" s="484"/>
      <c r="G3" s="484"/>
      <c r="H3" s="484"/>
      <c r="I3" s="484"/>
      <c r="J3" s="484"/>
      <c r="K3" s="484"/>
    </row>
    <row r="4" spans="2:11" ht="12.75">
      <c r="B4" s="479" t="s">
        <v>1404</v>
      </c>
      <c r="C4" s="479"/>
      <c r="D4" s="479"/>
      <c r="E4" s="479"/>
      <c r="F4" s="479"/>
      <c r="G4" s="479"/>
      <c r="H4" s="479"/>
      <c r="I4" s="479"/>
      <c r="J4" s="479"/>
      <c r="K4" s="479"/>
    </row>
    <row r="5" spans="2:11" s="273" customFormat="1" ht="12.75">
      <c r="B5" s="272"/>
      <c r="C5" s="274"/>
      <c r="D5" s="275"/>
      <c r="E5" s="275"/>
      <c r="F5" s="275"/>
      <c r="G5" s="275"/>
      <c r="H5" s="275"/>
      <c r="I5" s="276"/>
      <c r="J5" s="272" t="s">
        <v>34</v>
      </c>
      <c r="K5" s="272" t="s">
        <v>35</v>
      </c>
    </row>
    <row r="6" spans="2:16" s="257" customFormat="1" ht="45">
      <c r="B6" s="271"/>
      <c r="C6" s="479" t="s">
        <v>27</v>
      </c>
      <c r="D6" s="479"/>
      <c r="E6" s="479"/>
      <c r="F6" s="479"/>
      <c r="G6" s="479"/>
      <c r="H6" s="479"/>
      <c r="I6" s="479"/>
      <c r="J6" s="277" t="s">
        <v>36</v>
      </c>
      <c r="K6" s="277" t="s">
        <v>37</v>
      </c>
      <c r="L6" s="477" t="s">
        <v>280</v>
      </c>
      <c r="M6" s="478"/>
      <c r="N6" s="478"/>
      <c r="O6" s="478"/>
      <c r="P6" s="478"/>
    </row>
    <row r="7" spans="2:11" s="257" customFormat="1" ht="45">
      <c r="B7" s="271"/>
      <c r="C7" s="479" t="s">
        <v>28</v>
      </c>
      <c r="D7" s="479"/>
      <c r="E7" s="479"/>
      <c r="F7" s="479"/>
      <c r="G7" s="479"/>
      <c r="H7" s="479"/>
      <c r="I7" s="479"/>
      <c r="J7" s="277" t="s">
        <v>36</v>
      </c>
      <c r="K7" s="277" t="s">
        <v>1858</v>
      </c>
    </row>
    <row r="8" spans="2:11" s="257" customFormat="1" ht="12.75">
      <c r="B8" s="271"/>
      <c r="C8" s="479" t="s">
        <v>29</v>
      </c>
      <c r="D8" s="479"/>
      <c r="E8" s="479"/>
      <c r="F8" s="479"/>
      <c r="G8" s="479"/>
      <c r="H8" s="479"/>
      <c r="I8" s="479"/>
      <c r="J8" s="277" t="s">
        <v>36</v>
      </c>
      <c r="K8" s="277" t="s">
        <v>38</v>
      </c>
    </row>
    <row r="9" spans="2:11" s="257" customFormat="1" ht="12.75">
      <c r="B9" s="271"/>
      <c r="C9" s="479" t="s">
        <v>30</v>
      </c>
      <c r="D9" s="479"/>
      <c r="E9" s="479"/>
      <c r="F9" s="479"/>
      <c r="G9" s="479"/>
      <c r="H9" s="479"/>
      <c r="I9" s="479"/>
      <c r="J9" s="277" t="s">
        <v>36</v>
      </c>
      <c r="K9" s="277" t="s">
        <v>36</v>
      </c>
    </row>
    <row r="10" spans="2:11" s="257" customFormat="1" ht="12.75">
      <c r="B10" s="271"/>
      <c r="C10" s="479" t="s">
        <v>31</v>
      </c>
      <c r="D10" s="479"/>
      <c r="E10" s="479"/>
      <c r="F10" s="479"/>
      <c r="G10" s="479"/>
      <c r="H10" s="479"/>
      <c r="I10" s="479"/>
      <c r="J10" s="277" t="s">
        <v>38</v>
      </c>
      <c r="K10" s="277" t="s">
        <v>36</v>
      </c>
    </row>
    <row r="11" spans="2:11" s="257" customFormat="1" ht="12.75">
      <c r="B11" s="271"/>
      <c r="C11" s="479" t="s">
        <v>32</v>
      </c>
      <c r="D11" s="479"/>
      <c r="E11" s="479"/>
      <c r="F11" s="479"/>
      <c r="G11" s="479"/>
      <c r="H11" s="479"/>
      <c r="I11" s="479"/>
      <c r="J11" s="277" t="s">
        <v>36</v>
      </c>
      <c r="K11" s="277" t="s">
        <v>36</v>
      </c>
    </row>
    <row r="12" spans="2:11" s="257" customFormat="1" ht="12.75">
      <c r="B12" s="271"/>
      <c r="C12" s="479" t="s">
        <v>33</v>
      </c>
      <c r="D12" s="479"/>
      <c r="E12" s="479"/>
      <c r="F12" s="479"/>
      <c r="G12" s="479"/>
      <c r="H12" s="479"/>
      <c r="I12" s="479"/>
      <c r="J12" s="277" t="s">
        <v>36</v>
      </c>
      <c r="K12" s="277" t="s">
        <v>38</v>
      </c>
    </row>
    <row r="13" spans="2:11" ht="12.75">
      <c r="B13" s="199"/>
      <c r="C13" s="199"/>
      <c r="D13" s="199"/>
      <c r="E13" s="199"/>
      <c r="F13" s="199"/>
      <c r="G13" s="199"/>
      <c r="H13" s="199"/>
      <c r="I13" s="199"/>
      <c r="J13" s="199"/>
      <c r="K13" s="199"/>
    </row>
    <row r="14" spans="2:11" ht="12.75">
      <c r="B14" s="491" t="s">
        <v>39</v>
      </c>
      <c r="C14" s="492"/>
      <c r="D14" s="492"/>
      <c r="E14" s="492"/>
      <c r="F14" s="492"/>
      <c r="G14" s="492"/>
      <c r="H14" s="492"/>
      <c r="I14" s="492"/>
      <c r="J14" s="492"/>
      <c r="K14" s="492"/>
    </row>
    <row r="15" spans="2:11" ht="12.75">
      <c r="B15" s="491" t="s">
        <v>40</v>
      </c>
      <c r="C15" s="492"/>
      <c r="D15" s="492"/>
      <c r="E15" s="492"/>
      <c r="F15" s="492"/>
      <c r="G15" s="492"/>
      <c r="H15" s="492"/>
      <c r="I15" s="492"/>
      <c r="J15" s="492"/>
      <c r="K15" s="492"/>
    </row>
    <row r="16" spans="2:11" ht="12.75">
      <c r="B16" s="493" t="s">
        <v>41</v>
      </c>
      <c r="C16" s="480"/>
      <c r="D16" s="480"/>
      <c r="E16" s="480"/>
      <c r="F16" s="480"/>
      <c r="G16" s="480"/>
      <c r="H16" s="480"/>
      <c r="I16" s="480"/>
      <c r="J16" s="480"/>
      <c r="K16" s="480"/>
    </row>
    <row r="17" spans="2:11" ht="12.75">
      <c r="B17" s="493" t="s">
        <v>1514</v>
      </c>
      <c r="C17" s="480"/>
      <c r="D17" s="480"/>
      <c r="E17" s="480"/>
      <c r="F17" s="480"/>
      <c r="G17" s="480"/>
      <c r="H17" s="480"/>
      <c r="I17" s="480"/>
      <c r="J17" s="480"/>
      <c r="K17" s="480"/>
    </row>
    <row r="18" spans="2:11" ht="12.75">
      <c r="B18" s="493" t="s">
        <v>1515</v>
      </c>
      <c r="C18" s="480"/>
      <c r="D18" s="480"/>
      <c r="E18" s="480"/>
      <c r="F18" s="480"/>
      <c r="G18" s="480"/>
      <c r="H18" s="480"/>
      <c r="I18" s="480"/>
      <c r="J18" s="480"/>
      <c r="K18" s="480"/>
    </row>
    <row r="19" spans="2:11" ht="12.75">
      <c r="B19" s="493" t="s">
        <v>1516</v>
      </c>
      <c r="C19" s="480"/>
      <c r="D19" s="480"/>
      <c r="E19" s="480"/>
      <c r="F19" s="480"/>
      <c r="G19" s="480"/>
      <c r="H19" s="480"/>
      <c r="I19" s="480"/>
      <c r="J19" s="480"/>
      <c r="K19" s="480"/>
    </row>
    <row r="20" spans="2:11" ht="12.75">
      <c r="B20" s="480"/>
      <c r="C20" s="480"/>
      <c r="D20" s="480"/>
      <c r="E20" s="480"/>
      <c r="F20" s="480"/>
      <c r="G20" s="480"/>
      <c r="H20" s="480"/>
      <c r="I20" s="480"/>
      <c r="J20" s="480"/>
      <c r="K20" s="480"/>
    </row>
    <row r="21" spans="3:11" ht="12.75">
      <c r="C21" s="176"/>
      <c r="D21" s="176"/>
      <c r="E21" s="176"/>
      <c r="F21" s="176"/>
      <c r="G21" s="176"/>
      <c r="H21" s="176"/>
      <c r="I21" s="176"/>
      <c r="J21" s="176"/>
      <c r="K21" s="176"/>
    </row>
    <row r="22" spans="1:11" ht="12.75">
      <c r="A22" s="3" t="s">
        <v>215</v>
      </c>
      <c r="B22" s="473"/>
      <c r="C22" s="474"/>
      <c r="D22" s="474"/>
      <c r="E22" s="474"/>
      <c r="F22" s="474"/>
      <c r="G22" s="474"/>
      <c r="H22" s="475"/>
      <c r="I22" s="194" t="s">
        <v>186</v>
      </c>
      <c r="J22" s="194" t="s">
        <v>187</v>
      </c>
      <c r="K22" s="194" t="s">
        <v>1023</v>
      </c>
    </row>
    <row r="23" spans="1:11" ht="12.75">
      <c r="A23" s="3" t="s">
        <v>215</v>
      </c>
      <c r="B23" s="195" t="s">
        <v>188</v>
      </c>
      <c r="C23" s="340" t="s">
        <v>189</v>
      </c>
      <c r="D23" s="340"/>
      <c r="E23" s="340"/>
      <c r="F23" s="340"/>
      <c r="G23" s="340"/>
      <c r="H23" s="341"/>
      <c r="I23" s="117">
        <v>699</v>
      </c>
      <c r="J23" s="117">
        <v>284</v>
      </c>
      <c r="K23" s="117">
        <f>SUM(I23:J23)</f>
        <v>983</v>
      </c>
    </row>
    <row r="24" spans="1:11" ht="12.75">
      <c r="A24" s="3" t="s">
        <v>215</v>
      </c>
      <c r="B24" s="195" t="s">
        <v>190</v>
      </c>
      <c r="C24" s="340" t="s">
        <v>191</v>
      </c>
      <c r="D24" s="340"/>
      <c r="E24" s="340"/>
      <c r="F24" s="340"/>
      <c r="G24" s="340"/>
      <c r="H24" s="341"/>
      <c r="I24" s="117">
        <v>236</v>
      </c>
      <c r="J24" s="117">
        <v>70</v>
      </c>
      <c r="K24" s="117">
        <f>SUM(I24:J24)</f>
        <v>306</v>
      </c>
    </row>
    <row r="25" spans="1:11" ht="12.75">
      <c r="A25" s="3" t="s">
        <v>215</v>
      </c>
      <c r="B25" s="195" t="s">
        <v>192</v>
      </c>
      <c r="C25" s="340" t="s">
        <v>193</v>
      </c>
      <c r="D25" s="340"/>
      <c r="E25" s="340"/>
      <c r="F25" s="340"/>
      <c r="G25" s="340"/>
      <c r="H25" s="341"/>
      <c r="I25" s="117">
        <v>279</v>
      </c>
      <c r="J25" s="117">
        <v>126</v>
      </c>
      <c r="K25" s="117">
        <f>SUM(I25:J25)</f>
        <v>405</v>
      </c>
    </row>
    <row r="26" spans="1:11" ht="12.75">
      <c r="A26" s="3" t="s">
        <v>215</v>
      </c>
      <c r="B26" s="195" t="s">
        <v>194</v>
      </c>
      <c r="C26" s="340" t="s">
        <v>195</v>
      </c>
      <c r="D26" s="340"/>
      <c r="E26" s="340"/>
      <c r="F26" s="340"/>
      <c r="G26" s="340"/>
      <c r="H26" s="341"/>
      <c r="I26" s="117">
        <v>420</v>
      </c>
      <c r="J26" s="117">
        <v>157</v>
      </c>
      <c r="K26" s="117">
        <f>SUM(I26:J26)</f>
        <v>577</v>
      </c>
    </row>
    <row r="27" spans="1:11" ht="12.75">
      <c r="A27" s="3" t="s">
        <v>215</v>
      </c>
      <c r="B27" s="195" t="s">
        <v>196</v>
      </c>
      <c r="C27" s="340" t="s">
        <v>197</v>
      </c>
      <c r="D27" s="340"/>
      <c r="E27" s="340"/>
      <c r="F27" s="340"/>
      <c r="G27" s="340"/>
      <c r="H27" s="341"/>
      <c r="I27" s="117"/>
      <c r="J27" s="117"/>
      <c r="K27" s="117"/>
    </row>
    <row r="28" spans="1:11" ht="12.75">
      <c r="A28" s="3" t="s">
        <v>215</v>
      </c>
      <c r="B28" s="196" t="s">
        <v>198</v>
      </c>
      <c r="C28" s="340" t="s">
        <v>199</v>
      </c>
      <c r="D28" s="340"/>
      <c r="E28" s="340"/>
      <c r="F28" s="340"/>
      <c r="G28" s="340"/>
      <c r="H28" s="341"/>
      <c r="I28" s="117">
        <v>699</v>
      </c>
      <c r="J28" s="117">
        <v>284</v>
      </c>
      <c r="K28" s="117">
        <f>SUM(I28:J28)</f>
        <v>983</v>
      </c>
    </row>
    <row r="29" spans="1:11" ht="12.75">
      <c r="A29" s="3" t="s">
        <v>215</v>
      </c>
      <c r="B29" s="196" t="s">
        <v>200</v>
      </c>
      <c r="C29" s="340" t="s">
        <v>201</v>
      </c>
      <c r="D29" s="340"/>
      <c r="E29" s="340"/>
      <c r="F29" s="340"/>
      <c r="G29" s="340"/>
      <c r="H29" s="341"/>
      <c r="I29" s="117"/>
      <c r="J29" s="117"/>
      <c r="K29" s="117"/>
    </row>
    <row r="30" spans="1:11" ht="12.75">
      <c r="A30" s="3" t="s">
        <v>215</v>
      </c>
      <c r="B30" s="195" t="s">
        <v>202</v>
      </c>
      <c r="C30" s="340" t="s">
        <v>203</v>
      </c>
      <c r="D30" s="340"/>
      <c r="E30" s="340"/>
      <c r="F30" s="340"/>
      <c r="G30" s="340"/>
      <c r="H30" s="341"/>
      <c r="I30" s="117"/>
      <c r="J30" s="117"/>
      <c r="K30" s="117"/>
    </row>
    <row r="31" spans="1:11" ht="12.75">
      <c r="A31" s="3" t="s">
        <v>215</v>
      </c>
      <c r="B31" s="195" t="s">
        <v>204</v>
      </c>
      <c r="C31" s="340" t="s">
        <v>1344</v>
      </c>
      <c r="D31" s="340"/>
      <c r="E31" s="340"/>
      <c r="F31" s="340"/>
      <c r="G31" s="340"/>
      <c r="H31" s="341"/>
      <c r="I31" s="117">
        <v>781</v>
      </c>
      <c r="J31" s="117">
        <v>295</v>
      </c>
      <c r="K31" s="117">
        <f>SUM(I31:J31)</f>
        <v>1076</v>
      </c>
    </row>
    <row r="32" spans="1:11" ht="12.75">
      <c r="A32" s="3" t="s">
        <v>215</v>
      </c>
      <c r="B32" s="278" t="s">
        <v>238</v>
      </c>
      <c r="C32" s="490" t="s">
        <v>42</v>
      </c>
      <c r="D32" s="490"/>
      <c r="E32" s="490"/>
      <c r="F32" s="490"/>
      <c r="G32" s="490"/>
      <c r="H32" s="490"/>
      <c r="I32" s="117">
        <v>88</v>
      </c>
      <c r="J32" s="117">
        <v>43</v>
      </c>
      <c r="K32" s="117">
        <v>131</v>
      </c>
    </row>
    <row r="33" ht="12.75"/>
    <row r="34" spans="1:11" ht="12.75">
      <c r="A34" s="3" t="s">
        <v>216</v>
      </c>
      <c r="B34" s="485" t="s">
        <v>218</v>
      </c>
      <c r="C34" s="425"/>
      <c r="D34" s="425"/>
      <c r="E34" s="425"/>
      <c r="F34" s="425"/>
      <c r="G34" s="425"/>
      <c r="H34" s="425"/>
      <c r="I34" s="425"/>
      <c r="J34" s="425"/>
      <c r="K34" s="425"/>
    </row>
    <row r="35" spans="2:11" ht="12.75">
      <c r="B35" s="331" t="s">
        <v>264</v>
      </c>
      <c r="C35" s="331"/>
      <c r="D35" s="331"/>
      <c r="E35" s="331"/>
      <c r="F35" s="331"/>
      <c r="G35" s="331"/>
      <c r="H35" s="331"/>
      <c r="I35" s="331"/>
      <c r="J35" s="331"/>
      <c r="K35" s="331"/>
    </row>
    <row r="36" spans="2:11" ht="12.75">
      <c r="B36" s="7"/>
      <c r="C36" s="7"/>
      <c r="D36" s="7"/>
      <c r="E36" s="7"/>
      <c r="F36" s="7"/>
      <c r="G36" s="7"/>
      <c r="H36" s="7"/>
      <c r="I36" s="7"/>
      <c r="J36" s="7"/>
      <c r="K36" s="7"/>
    </row>
    <row r="37" spans="1:11" s="248" customFormat="1" ht="12.75">
      <c r="A37" s="97" t="s">
        <v>216</v>
      </c>
      <c r="B37" s="486" t="s">
        <v>43</v>
      </c>
      <c r="C37" s="486"/>
      <c r="D37" s="486"/>
      <c r="E37" s="486"/>
      <c r="F37" s="486"/>
      <c r="G37" s="279"/>
      <c r="H37" s="280" t="s">
        <v>265</v>
      </c>
      <c r="I37" s="281" t="s">
        <v>44</v>
      </c>
      <c r="J37" s="282"/>
      <c r="K37" s="281" t="s">
        <v>45</v>
      </c>
    </row>
    <row r="38" spans="9:12" s="248" customFormat="1" ht="12.75">
      <c r="I38" s="283" t="s">
        <v>46</v>
      </c>
      <c r="J38" s="282">
        <v>935</v>
      </c>
      <c r="K38" s="281" t="s">
        <v>266</v>
      </c>
      <c r="L38" s="248" t="s">
        <v>1681</v>
      </c>
    </row>
    <row r="39" spans="1:11" ht="12.75">
      <c r="A39" s="3" t="s">
        <v>217</v>
      </c>
      <c r="B39" s="485" t="s">
        <v>205</v>
      </c>
      <c r="C39" s="425"/>
      <c r="D39" s="425"/>
      <c r="E39" s="425"/>
      <c r="F39" s="425"/>
      <c r="G39" s="425"/>
      <c r="H39" s="425"/>
      <c r="I39" s="425"/>
      <c r="J39" s="425"/>
      <c r="K39" s="425"/>
    </row>
    <row r="40" spans="1:11" ht="12.75">
      <c r="A40" s="3"/>
      <c r="B40" s="392" t="s">
        <v>47</v>
      </c>
      <c r="C40" s="331"/>
      <c r="D40" s="331"/>
      <c r="E40" s="331"/>
      <c r="F40" s="331"/>
      <c r="G40" s="331"/>
      <c r="H40" s="331"/>
      <c r="I40" s="331"/>
      <c r="J40" s="331"/>
      <c r="K40" s="331"/>
    </row>
    <row r="41" spans="1:11" ht="12.75">
      <c r="A41" s="3"/>
      <c r="B41" s="489" t="s">
        <v>140</v>
      </c>
      <c r="C41" s="331"/>
      <c r="D41" s="331"/>
      <c r="E41" s="331"/>
      <c r="F41" s="331"/>
      <c r="G41" s="331"/>
      <c r="H41" s="331"/>
      <c r="I41" s="331"/>
      <c r="J41" s="331"/>
      <c r="K41" s="331"/>
    </row>
    <row r="42" spans="1:11" ht="12.75">
      <c r="A42" s="3"/>
      <c r="B42" s="489" t="s">
        <v>279</v>
      </c>
      <c r="C42" s="392"/>
      <c r="D42" s="392"/>
      <c r="E42" s="392"/>
      <c r="F42" s="392"/>
      <c r="G42" s="392"/>
      <c r="H42" s="392"/>
      <c r="I42" s="392"/>
      <c r="J42" s="392"/>
      <c r="K42" s="392"/>
    </row>
    <row r="43" spans="1:11" ht="12.75">
      <c r="A43" s="3"/>
      <c r="B43" s="392" t="s">
        <v>1702</v>
      </c>
      <c r="C43" s="331"/>
      <c r="D43" s="331"/>
      <c r="E43" s="331"/>
      <c r="F43" s="331"/>
      <c r="G43" s="331"/>
      <c r="H43" s="331"/>
      <c r="I43" s="331"/>
      <c r="J43" s="331"/>
      <c r="K43" s="331"/>
    </row>
    <row r="44" spans="1:11" ht="12.75">
      <c r="A44" s="3"/>
      <c r="B44" s="198"/>
      <c r="C44" s="198"/>
      <c r="D44" s="198"/>
      <c r="E44" s="198"/>
      <c r="F44" s="198"/>
      <c r="G44" s="198"/>
      <c r="H44" s="198"/>
      <c r="I44" s="198"/>
      <c r="J44" s="198"/>
      <c r="K44" s="198"/>
    </row>
    <row r="45" spans="1:11" ht="12.75">
      <c r="A45" s="3" t="s">
        <v>217</v>
      </c>
      <c r="B45" s="487" t="s">
        <v>1419</v>
      </c>
      <c r="C45" s="393"/>
      <c r="D45" s="393"/>
      <c r="E45" s="393"/>
      <c r="F45" s="393"/>
      <c r="G45" s="393"/>
      <c r="H45" s="393"/>
      <c r="I45" s="393"/>
      <c r="J45" s="393"/>
      <c r="K45" s="393"/>
    </row>
    <row r="46" ht="12.75"/>
    <row r="47" spans="1:11" ht="12.75">
      <c r="A47" s="3" t="s">
        <v>217</v>
      </c>
      <c r="B47" s="488" t="s">
        <v>1420</v>
      </c>
      <c r="C47" s="488"/>
      <c r="D47" s="488"/>
      <c r="E47" s="488"/>
      <c r="F47" s="488"/>
      <c r="G47" s="488"/>
      <c r="H47" s="488"/>
      <c r="I47" s="488"/>
      <c r="J47" s="488"/>
      <c r="K47" s="488"/>
    </row>
    <row r="48" spans="1:11" ht="12.75">
      <c r="A48" s="3" t="s">
        <v>217</v>
      </c>
      <c r="B48" s="482" t="s">
        <v>206</v>
      </c>
      <c r="C48" s="482"/>
      <c r="D48" s="197" t="s">
        <v>207</v>
      </c>
      <c r="E48" s="197" t="s">
        <v>208</v>
      </c>
      <c r="F48" s="197" t="s">
        <v>209</v>
      </c>
      <c r="G48" s="197" t="s">
        <v>210</v>
      </c>
      <c r="H48" s="197" t="s">
        <v>211</v>
      </c>
      <c r="I48" s="197" t="s">
        <v>212</v>
      </c>
      <c r="J48" s="197" t="s">
        <v>213</v>
      </c>
      <c r="K48" s="197" t="s">
        <v>1023</v>
      </c>
    </row>
    <row r="49" spans="1:11" ht="12.75">
      <c r="A49" s="3" t="s">
        <v>217</v>
      </c>
      <c r="B49" s="482"/>
      <c r="C49" s="482"/>
      <c r="D49" s="31">
        <v>108</v>
      </c>
      <c r="E49" s="31">
        <v>254</v>
      </c>
      <c r="F49" s="31">
        <v>657</v>
      </c>
      <c r="G49" s="31">
        <v>260</v>
      </c>
      <c r="H49" s="31">
        <v>165</v>
      </c>
      <c r="I49" s="31">
        <v>264</v>
      </c>
      <c r="J49" s="31">
        <v>179</v>
      </c>
      <c r="K49" s="31">
        <f>SUM(D49:J49)</f>
        <v>1887</v>
      </c>
    </row>
    <row r="50" spans="2:3" ht="12.75">
      <c r="B50" s="481"/>
      <c r="C50" s="481"/>
    </row>
    <row r="51" spans="1:11" ht="12.75">
      <c r="A51" s="3" t="s">
        <v>217</v>
      </c>
      <c r="B51" s="482" t="s">
        <v>214</v>
      </c>
      <c r="C51" s="482"/>
      <c r="D51" s="197" t="s">
        <v>207</v>
      </c>
      <c r="E51" s="197" t="s">
        <v>208</v>
      </c>
      <c r="F51" s="197" t="s">
        <v>209</v>
      </c>
      <c r="G51" s="197" t="s">
        <v>210</v>
      </c>
      <c r="H51" s="197" t="s">
        <v>211</v>
      </c>
      <c r="I51" s="197" t="s">
        <v>212</v>
      </c>
      <c r="J51" s="197" t="s">
        <v>213</v>
      </c>
      <c r="K51" s="197" t="s">
        <v>1023</v>
      </c>
    </row>
    <row r="52" spans="1:11" ht="12.75">
      <c r="A52" s="3" t="s">
        <v>217</v>
      </c>
      <c r="B52" s="482"/>
      <c r="C52" s="482"/>
      <c r="D52" s="31">
        <v>8</v>
      </c>
      <c r="E52" s="31">
        <v>172</v>
      </c>
      <c r="F52" s="31">
        <v>118</v>
      </c>
      <c r="G52" s="31">
        <v>16</v>
      </c>
      <c r="H52" s="31">
        <v>0</v>
      </c>
      <c r="I52" s="31">
        <v>0</v>
      </c>
      <c r="J52" s="31">
        <v>0</v>
      </c>
      <c r="K52" s="31">
        <f>SUM(D52:J52)</f>
        <v>314</v>
      </c>
    </row>
    <row r="53" ht="12.75" hidden="1"/>
    <row r="54" ht="12.75" hidden="1"/>
    <row r="55" ht="12.75" hidden="1"/>
    <row r="56" ht="12.75" hidden="1"/>
    <row r="57" ht="12.75" hidden="1"/>
    <row r="58" spans="4:11" ht="12.75" hidden="1">
      <c r="D58" s="310"/>
      <c r="E58" s="310"/>
      <c r="F58" s="311"/>
      <c r="G58" s="311"/>
      <c r="H58" s="311"/>
      <c r="I58" s="311"/>
      <c r="J58" s="311"/>
      <c r="K58" s="311"/>
    </row>
    <row r="59" ht="12.75" hidden="1"/>
    <row r="60" ht="12.75" hidden="1"/>
    <row r="61" spans="4:5" ht="12.75" hidden="1">
      <c r="D61" s="309"/>
      <c r="E61" s="309"/>
    </row>
  </sheetData>
  <sheetProtection/>
  <mergeCells count="42">
    <mergeCell ref="B18:K18"/>
    <mergeCell ref="B19:K19"/>
    <mergeCell ref="B40:K40"/>
    <mergeCell ref="C32:H32"/>
    <mergeCell ref="A1:K1"/>
    <mergeCell ref="B4:K4"/>
    <mergeCell ref="B22:H22"/>
    <mergeCell ref="C23:H23"/>
    <mergeCell ref="B14:K14"/>
    <mergeCell ref="B15:K15"/>
    <mergeCell ref="B16:K16"/>
    <mergeCell ref="B17:K17"/>
    <mergeCell ref="B45:K45"/>
    <mergeCell ref="B47:K47"/>
    <mergeCell ref="B41:K41"/>
    <mergeCell ref="B48:C49"/>
    <mergeCell ref="C28:H28"/>
    <mergeCell ref="C29:H29"/>
    <mergeCell ref="C30:H30"/>
    <mergeCell ref="C31:H31"/>
    <mergeCell ref="B43:K43"/>
    <mergeCell ref="B42:K42"/>
    <mergeCell ref="C7:I7"/>
    <mergeCell ref="C8:I8"/>
    <mergeCell ref="C9:I9"/>
    <mergeCell ref="B50:C50"/>
    <mergeCell ref="B51:C52"/>
    <mergeCell ref="B3:K3"/>
    <mergeCell ref="B34:K34"/>
    <mergeCell ref="B35:K35"/>
    <mergeCell ref="B37:F37"/>
    <mergeCell ref="B39:K39"/>
    <mergeCell ref="C27:H27"/>
    <mergeCell ref="C24:H24"/>
    <mergeCell ref="C25:H25"/>
    <mergeCell ref="L6:P6"/>
    <mergeCell ref="C10:I10"/>
    <mergeCell ref="C11:I11"/>
    <mergeCell ref="C12:I12"/>
    <mergeCell ref="B20:K20"/>
    <mergeCell ref="C26:H26"/>
    <mergeCell ref="C6:I6"/>
  </mergeCells>
  <printOptions/>
  <pageMargins left="0.75" right="0.75" top="1" bottom="1" header="0.5" footer="0.5"/>
  <pageSetup fitToHeight="1" fitToWidth="1" horizontalDpi="600" verticalDpi="600" orientation="portrait" scale="90" r:id="rId1"/>
  <headerFooter alignWithMargins="0">
    <oddHeader>&amp;CCommon Data Set 2004-05</oddHeader>
    <oddFooter>&amp;C&amp;A&amp;RPage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36"/>
  <sheetViews>
    <sheetView showGridLines="0" zoomScalePageLayoutView="0" workbookViewId="0" topLeftCell="A1">
      <selection activeCell="A1" sqref="A1:F1"/>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7" width="19.7109375" style="0" bestFit="1" customWidth="1"/>
    <col min="8" max="16384" width="0" style="0" hidden="1" customWidth="1"/>
  </cols>
  <sheetData>
    <row r="1" spans="1:6" ht="18">
      <c r="A1" s="330" t="s">
        <v>1274</v>
      </c>
      <c r="B1" s="330"/>
      <c r="C1" s="330"/>
      <c r="D1" s="330"/>
      <c r="E1" s="330"/>
      <c r="F1" s="330"/>
    </row>
    <row r="2" ht="12.75"/>
    <row r="3" spans="1:2" ht="12.75">
      <c r="A3" s="95" t="s">
        <v>1275</v>
      </c>
      <c r="B3" s="97" t="s">
        <v>1703</v>
      </c>
    </row>
    <row r="4" spans="1:7" s="270" customFormat="1" ht="53.25" customHeight="1">
      <c r="A4" s="33" t="s">
        <v>1275</v>
      </c>
      <c r="B4" s="494" t="s">
        <v>1857</v>
      </c>
      <c r="C4" s="494"/>
      <c r="D4" s="494"/>
      <c r="E4" s="494"/>
      <c r="F4" s="494"/>
      <c r="G4" s="494"/>
    </row>
    <row r="5" spans="1:7" ht="25.5">
      <c r="A5" s="95" t="s">
        <v>1275</v>
      </c>
      <c r="B5" s="98" t="s">
        <v>1276</v>
      </c>
      <c r="C5" s="41" t="s">
        <v>1277</v>
      </c>
      <c r="D5" s="41" t="s">
        <v>1221</v>
      </c>
      <c r="E5" s="41" t="s">
        <v>1278</v>
      </c>
      <c r="F5" s="41" t="s">
        <v>653</v>
      </c>
      <c r="G5" s="41" t="s">
        <v>649</v>
      </c>
    </row>
    <row r="6" spans="1:7" ht="12.75">
      <c r="A6" s="95" t="s">
        <v>1275</v>
      </c>
      <c r="B6" s="18" t="s">
        <v>1279</v>
      </c>
      <c r="C6" s="245"/>
      <c r="D6" s="245"/>
      <c r="E6" s="245">
        <v>0</v>
      </c>
      <c r="F6" s="99" t="s">
        <v>1280</v>
      </c>
      <c r="G6" s="99" t="s">
        <v>644</v>
      </c>
    </row>
    <row r="7" spans="1:7" ht="12.75">
      <c r="A7" s="95" t="s">
        <v>1275</v>
      </c>
      <c r="B7" s="18" t="s">
        <v>1281</v>
      </c>
      <c r="C7" s="245"/>
      <c r="D7" s="245"/>
      <c r="E7" s="245">
        <v>0.018808777429467086</v>
      </c>
      <c r="F7" s="99">
        <v>4</v>
      </c>
      <c r="G7" s="99">
        <v>4</v>
      </c>
    </row>
    <row r="8" spans="1:7" ht="12.75">
      <c r="A8" s="95" t="s">
        <v>1275</v>
      </c>
      <c r="B8" s="18" t="s">
        <v>1282</v>
      </c>
      <c r="C8" s="245"/>
      <c r="D8" s="245"/>
      <c r="E8" s="245">
        <v>0.008359456635318705</v>
      </c>
      <c r="F8" s="99">
        <v>5</v>
      </c>
      <c r="G8" s="99">
        <v>5</v>
      </c>
    </row>
    <row r="9" spans="1:7" ht="12.75">
      <c r="A9" s="95" t="s">
        <v>1275</v>
      </c>
      <c r="B9" s="18" t="s">
        <v>1283</v>
      </c>
      <c r="C9" s="245"/>
      <c r="D9" s="245"/>
      <c r="E9" s="245">
        <v>0.024033437826541274</v>
      </c>
      <c r="F9" s="99">
        <v>26</v>
      </c>
      <c r="G9" s="99">
        <v>26</v>
      </c>
    </row>
    <row r="10" spans="1:7" ht="12.75">
      <c r="A10" s="95" t="s">
        <v>1275</v>
      </c>
      <c r="B10" s="18" t="s">
        <v>1284</v>
      </c>
      <c r="C10" s="245"/>
      <c r="D10" s="245"/>
      <c r="E10" s="245">
        <v>0</v>
      </c>
      <c r="F10" s="99" t="s">
        <v>1285</v>
      </c>
      <c r="G10" s="99" t="s">
        <v>645</v>
      </c>
    </row>
    <row r="11" spans="1:7" ht="12.75">
      <c r="A11" s="95" t="s">
        <v>1275</v>
      </c>
      <c r="B11" s="18" t="s">
        <v>1286</v>
      </c>
      <c r="C11" s="245"/>
      <c r="D11" s="245"/>
      <c r="E11" s="245">
        <v>0</v>
      </c>
      <c r="F11" s="99" t="s">
        <v>1287</v>
      </c>
      <c r="G11" s="99" t="s">
        <v>1287</v>
      </c>
    </row>
    <row r="12" spans="1:7" ht="12.75">
      <c r="A12" s="95" t="s">
        <v>1275</v>
      </c>
      <c r="B12" s="18" t="s">
        <v>1288</v>
      </c>
      <c r="C12" s="245"/>
      <c r="D12" s="245"/>
      <c r="E12" s="245">
        <v>0.012539184952978056</v>
      </c>
      <c r="F12" s="99">
        <v>11</v>
      </c>
      <c r="G12" s="99">
        <v>11</v>
      </c>
    </row>
    <row r="13" spans="1:7" ht="12.75">
      <c r="A13" s="95" t="s">
        <v>1275</v>
      </c>
      <c r="B13" s="18" t="s">
        <v>1289</v>
      </c>
      <c r="C13" s="245"/>
      <c r="D13" s="245"/>
      <c r="E13" s="245">
        <v>0</v>
      </c>
      <c r="F13" s="99">
        <v>13</v>
      </c>
      <c r="G13" s="99">
        <v>13</v>
      </c>
    </row>
    <row r="14" spans="1:7" ht="12.75">
      <c r="A14" s="95" t="s">
        <v>1275</v>
      </c>
      <c r="B14" s="18" t="s">
        <v>1290</v>
      </c>
      <c r="C14" s="245"/>
      <c r="D14" s="245"/>
      <c r="E14" s="245">
        <v>0.0438871473354232</v>
      </c>
      <c r="F14" s="99" t="s">
        <v>1291</v>
      </c>
      <c r="G14" s="99" t="s">
        <v>1291</v>
      </c>
    </row>
    <row r="15" spans="1:7" ht="12.75">
      <c r="A15" s="95" t="s">
        <v>1275</v>
      </c>
      <c r="B15" s="18" t="s">
        <v>977</v>
      </c>
      <c r="C15" s="245"/>
      <c r="D15" s="245"/>
      <c r="E15" s="245">
        <v>0.0010449320794148381</v>
      </c>
      <c r="F15" s="99">
        <v>23</v>
      </c>
      <c r="G15" s="99">
        <v>23</v>
      </c>
    </row>
    <row r="16" spans="1:7" ht="12.75">
      <c r="A16" s="95" t="s">
        <v>1275</v>
      </c>
      <c r="B16" s="18" t="s">
        <v>1292</v>
      </c>
      <c r="C16" s="245"/>
      <c r="D16" s="245"/>
      <c r="E16" s="245">
        <v>0</v>
      </c>
      <c r="F16" s="99">
        <v>16</v>
      </c>
      <c r="G16" s="99">
        <v>16</v>
      </c>
    </row>
    <row r="17" spans="1:7" ht="12.75">
      <c r="A17" s="95" t="s">
        <v>1275</v>
      </c>
      <c r="B17" s="18" t="s">
        <v>1293</v>
      </c>
      <c r="C17" s="245"/>
      <c r="D17" s="245"/>
      <c r="E17" s="245">
        <v>0.07210031347962383</v>
      </c>
      <c r="F17" s="99">
        <v>51</v>
      </c>
      <c r="G17" s="99">
        <v>51</v>
      </c>
    </row>
    <row r="18" spans="1:7" ht="12.75">
      <c r="A18" s="95" t="s">
        <v>1275</v>
      </c>
      <c r="B18" s="18" t="s">
        <v>1294</v>
      </c>
      <c r="C18" s="245"/>
      <c r="D18" s="245"/>
      <c r="E18" s="245">
        <v>0.012190874259839777</v>
      </c>
      <c r="F18" s="99" t="s">
        <v>1295</v>
      </c>
      <c r="G18" s="99" t="s">
        <v>646</v>
      </c>
    </row>
    <row r="19" spans="1:7" ht="12.75">
      <c r="A19" s="95" t="s">
        <v>1275</v>
      </c>
      <c r="B19" s="18" t="s">
        <v>1296</v>
      </c>
      <c r="C19" s="245"/>
      <c r="D19" s="245"/>
      <c r="E19" s="245">
        <v>0.09230233368164403</v>
      </c>
      <c r="F19" s="99">
        <v>30</v>
      </c>
      <c r="G19" s="99">
        <v>30</v>
      </c>
    </row>
    <row r="20" spans="1:7" ht="12.75">
      <c r="A20" s="95" t="s">
        <v>1275</v>
      </c>
      <c r="B20" s="18" t="s">
        <v>1699</v>
      </c>
      <c r="C20" s="245"/>
      <c r="D20" s="245"/>
      <c r="E20" s="245">
        <v>0.04319052594914664</v>
      </c>
      <c r="F20" s="99">
        <v>22</v>
      </c>
      <c r="G20" s="99">
        <v>22</v>
      </c>
    </row>
    <row r="21" spans="1:7" ht="12.75">
      <c r="A21" s="95" t="s">
        <v>1275</v>
      </c>
      <c r="B21" s="18" t="s">
        <v>1700</v>
      </c>
      <c r="C21" s="245"/>
      <c r="D21" s="245"/>
      <c r="E21" s="245">
        <v>0.07384186694531522</v>
      </c>
      <c r="F21" s="99">
        <v>24</v>
      </c>
      <c r="G21" s="99">
        <v>24</v>
      </c>
    </row>
    <row r="22" spans="1:7" ht="12.75">
      <c r="A22" s="95" t="s">
        <v>1275</v>
      </c>
      <c r="B22" s="18" t="s">
        <v>1701</v>
      </c>
      <c r="C22" s="245"/>
      <c r="D22" s="245"/>
      <c r="E22" s="245">
        <v>0.024730059212817835</v>
      </c>
      <c r="F22" s="99">
        <v>25</v>
      </c>
      <c r="G22" s="99">
        <v>25</v>
      </c>
    </row>
    <row r="23" spans="1:7" ht="12.75">
      <c r="A23" s="95" t="s">
        <v>1275</v>
      </c>
      <c r="B23" s="18" t="s">
        <v>978</v>
      </c>
      <c r="C23" s="245"/>
      <c r="D23" s="245"/>
      <c r="E23" s="245">
        <v>0.008359456635318705</v>
      </c>
      <c r="F23" s="99">
        <v>27</v>
      </c>
      <c r="G23" s="99">
        <v>27</v>
      </c>
    </row>
    <row r="24" spans="1:7" ht="12.75">
      <c r="A24" s="95" t="s">
        <v>1275</v>
      </c>
      <c r="B24" s="18" t="s">
        <v>1092</v>
      </c>
      <c r="C24" s="245"/>
      <c r="D24" s="245"/>
      <c r="E24" s="245">
        <v>0</v>
      </c>
      <c r="F24" s="99" t="s">
        <v>1093</v>
      </c>
      <c r="G24" s="99" t="s">
        <v>647</v>
      </c>
    </row>
    <row r="25" spans="1:7" ht="12.75">
      <c r="A25" s="95" t="s">
        <v>1275</v>
      </c>
      <c r="B25" s="18" t="s">
        <v>1094</v>
      </c>
      <c r="C25" s="245"/>
      <c r="D25" s="245"/>
      <c r="E25" s="245">
        <v>0.05851619644723093</v>
      </c>
      <c r="F25" s="99">
        <v>3</v>
      </c>
      <c r="G25" s="99">
        <v>3</v>
      </c>
    </row>
    <row r="26" spans="1:7" ht="12.75">
      <c r="A26" s="95" t="s">
        <v>1275</v>
      </c>
      <c r="B26" s="18" t="s">
        <v>1095</v>
      </c>
      <c r="C26" s="245"/>
      <c r="D26" s="245"/>
      <c r="E26" s="245">
        <v>0</v>
      </c>
      <c r="F26" s="99">
        <v>31</v>
      </c>
      <c r="G26" s="99">
        <v>31</v>
      </c>
    </row>
    <row r="27" spans="1:7" ht="12.75">
      <c r="A27" s="95" t="s">
        <v>1275</v>
      </c>
      <c r="B27" s="18" t="s">
        <v>1096</v>
      </c>
      <c r="C27" s="245"/>
      <c r="D27" s="245"/>
      <c r="E27" s="245">
        <v>0</v>
      </c>
      <c r="F27" s="99">
        <v>12</v>
      </c>
      <c r="G27" s="99">
        <v>12</v>
      </c>
    </row>
    <row r="28" spans="1:7" ht="12.75">
      <c r="A28" s="95" t="s">
        <v>1275</v>
      </c>
      <c r="B28" s="18" t="s">
        <v>1097</v>
      </c>
      <c r="C28" s="245"/>
      <c r="D28" s="245"/>
      <c r="E28" s="245">
        <v>0.0038314176245210726</v>
      </c>
      <c r="F28" s="99" t="s">
        <v>1098</v>
      </c>
      <c r="G28" s="99" t="s">
        <v>1098</v>
      </c>
    </row>
    <row r="29" spans="1:7" ht="12.75">
      <c r="A29" s="95" t="s">
        <v>1275</v>
      </c>
      <c r="B29" s="18" t="s">
        <v>1099</v>
      </c>
      <c r="C29" s="245"/>
      <c r="D29" s="245"/>
      <c r="E29" s="245">
        <v>0.0073145245559038665</v>
      </c>
      <c r="F29" s="99" t="s">
        <v>1100</v>
      </c>
      <c r="G29" s="99" t="s">
        <v>1100</v>
      </c>
    </row>
    <row r="30" spans="1:7" ht="12.75">
      <c r="A30" s="95" t="s">
        <v>1275</v>
      </c>
      <c r="B30" s="18" t="s">
        <v>1101</v>
      </c>
      <c r="C30" s="245"/>
      <c r="D30" s="245"/>
      <c r="E30" s="245">
        <v>0.06339254615116684</v>
      </c>
      <c r="F30" s="99" t="s">
        <v>1102</v>
      </c>
      <c r="G30" s="99" t="s">
        <v>1102</v>
      </c>
    </row>
    <row r="31" spans="1:7" ht="12.75">
      <c r="A31" s="95" t="s">
        <v>1275</v>
      </c>
      <c r="B31" s="18" t="s">
        <v>1103</v>
      </c>
      <c r="C31" s="245"/>
      <c r="D31" s="245"/>
      <c r="E31" s="245">
        <v>0.08916753744339952</v>
      </c>
      <c r="F31" s="99">
        <v>42</v>
      </c>
      <c r="G31" s="99">
        <v>42</v>
      </c>
    </row>
    <row r="32" spans="1:7" ht="12.75">
      <c r="A32" s="95" t="s">
        <v>1275</v>
      </c>
      <c r="B32" s="18" t="s">
        <v>1104</v>
      </c>
      <c r="C32" s="245"/>
      <c r="D32" s="245"/>
      <c r="E32" s="245">
        <v>0</v>
      </c>
      <c r="F32" s="99">
        <v>45</v>
      </c>
      <c r="G32" s="99" t="s">
        <v>648</v>
      </c>
    </row>
    <row r="33" spans="1:7" ht="12.75">
      <c r="A33" s="95" t="s">
        <v>1275</v>
      </c>
      <c r="B33" s="18" t="s">
        <v>1105</v>
      </c>
      <c r="C33" s="245"/>
      <c r="D33" s="245"/>
      <c r="E33" s="245">
        <v>0.296760710553814</v>
      </c>
      <c r="F33" s="99" t="s">
        <v>1106</v>
      </c>
      <c r="G33" s="99" t="s">
        <v>1106</v>
      </c>
    </row>
    <row r="34" spans="1:7" ht="12.75">
      <c r="A34" s="95" t="s">
        <v>1275</v>
      </c>
      <c r="B34" s="18" t="s">
        <v>1107</v>
      </c>
      <c r="C34" s="245"/>
      <c r="D34" s="245"/>
      <c r="E34" s="245">
        <v>0.04562870080111459</v>
      </c>
      <c r="F34" s="99">
        <v>50</v>
      </c>
      <c r="G34" s="99">
        <v>50</v>
      </c>
    </row>
    <row r="35" spans="1:7" ht="12.75">
      <c r="A35" s="95" t="s">
        <v>1275</v>
      </c>
      <c r="B35" s="18" t="s">
        <v>1108</v>
      </c>
      <c r="C35" s="245"/>
      <c r="D35" s="245"/>
      <c r="E35" s="245"/>
      <c r="F35" s="99"/>
      <c r="G35" s="99"/>
    </row>
    <row r="36" spans="1:7" ht="12.75">
      <c r="A36" s="95" t="s">
        <v>1275</v>
      </c>
      <c r="B36" s="20" t="s">
        <v>178</v>
      </c>
      <c r="C36" s="246">
        <f>SUM(C6:C35)</f>
        <v>0</v>
      </c>
      <c r="D36" s="246">
        <f>SUM(D6:D35)</f>
        <v>0</v>
      </c>
      <c r="E36" s="246">
        <v>1</v>
      </c>
      <c r="F36" s="100"/>
      <c r="G36" s="100"/>
    </row>
  </sheetData>
  <sheetProtection/>
  <mergeCells count="2">
    <mergeCell ref="A1:F1"/>
    <mergeCell ref="B4:G4"/>
  </mergeCells>
  <printOptions/>
  <pageMargins left="0.75" right="0.75" top="1" bottom="1" header="0.5" footer="0.5"/>
  <pageSetup fitToHeight="1" fitToWidth="1" horizontalDpi="600" verticalDpi="600" orientation="portrait" scale="66" r:id="rId1"/>
  <headerFooter alignWithMargins="0">
    <oddHeader>&amp;CCommon Data Set 2004-05</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A1:A152"/>
  <sheetViews>
    <sheetView showGridLines="0" zoomScalePageLayoutView="0" workbookViewId="0" topLeftCell="A1">
      <selection activeCell="A1" sqref="A1"/>
    </sheetView>
  </sheetViews>
  <sheetFormatPr defaultColWidth="0" defaultRowHeight="12.75" zeroHeight="1"/>
  <cols>
    <col min="1" max="1" width="88.7109375" style="207" customWidth="1"/>
    <col min="2" max="16384" width="0" style="176" hidden="1" customWidth="1"/>
  </cols>
  <sheetData>
    <row r="1" ht="18">
      <c r="A1" s="201" t="s">
        <v>650</v>
      </c>
    </row>
    <row r="2" ht="25.5">
      <c r="A2" s="202" t="s">
        <v>1660</v>
      </c>
    </row>
    <row r="3" ht="12.75">
      <c r="A3" s="202"/>
    </row>
    <row r="4" ht="25.5">
      <c r="A4" s="203" t="s">
        <v>1661</v>
      </c>
    </row>
    <row r="5" ht="12.75">
      <c r="A5" s="204"/>
    </row>
    <row r="6" ht="38.25">
      <c r="A6" s="202" t="s">
        <v>1113</v>
      </c>
    </row>
    <row r="7" ht="38.25">
      <c r="A7" s="202" t="s">
        <v>1114</v>
      </c>
    </row>
    <row r="8" ht="12.75">
      <c r="A8" s="202" t="s">
        <v>1115</v>
      </c>
    </row>
    <row r="9" ht="25.5">
      <c r="A9" s="202" t="s">
        <v>1116</v>
      </c>
    </row>
    <row r="10" ht="25.5">
      <c r="A10" s="202" t="s">
        <v>662</v>
      </c>
    </row>
    <row r="11" ht="51">
      <c r="A11" s="202" t="s">
        <v>663</v>
      </c>
    </row>
    <row r="12" ht="38.25">
      <c r="A12" s="202" t="s">
        <v>1057</v>
      </c>
    </row>
    <row r="13" ht="38.25">
      <c r="A13" s="202" t="s">
        <v>1058</v>
      </c>
    </row>
    <row r="14" ht="25.5">
      <c r="A14" s="202" t="s">
        <v>1059</v>
      </c>
    </row>
    <row r="15" ht="89.25">
      <c r="A15" s="202" t="s">
        <v>1060</v>
      </c>
    </row>
    <row r="16" ht="25.5">
      <c r="A16" s="202" t="s">
        <v>1182</v>
      </c>
    </row>
    <row r="17" ht="12.75">
      <c r="A17" s="202" t="s">
        <v>1183</v>
      </c>
    </row>
    <row r="18" ht="38.25">
      <c r="A18" s="202" t="s">
        <v>1184</v>
      </c>
    </row>
    <row r="19" ht="25.5">
      <c r="A19" s="202" t="s">
        <v>1185</v>
      </c>
    </row>
    <row r="20" ht="63.75">
      <c r="A20" s="202" t="s">
        <v>1186</v>
      </c>
    </row>
    <row r="21" ht="12.75">
      <c r="A21" s="202" t="s">
        <v>1187</v>
      </c>
    </row>
    <row r="22" ht="12.75">
      <c r="A22" s="202" t="s">
        <v>1188</v>
      </c>
    </row>
    <row r="23" ht="25.5">
      <c r="A23" s="202" t="s">
        <v>1189</v>
      </c>
    </row>
    <row r="24" ht="38.25">
      <c r="A24" s="202" t="s">
        <v>1190</v>
      </c>
    </row>
    <row r="25" ht="38.25">
      <c r="A25" s="202" t="s">
        <v>1324</v>
      </c>
    </row>
    <row r="26" ht="25.5">
      <c r="A26" s="202" t="s">
        <v>1325</v>
      </c>
    </row>
    <row r="27" ht="38.25">
      <c r="A27" s="202" t="s">
        <v>1326</v>
      </c>
    </row>
    <row r="28" ht="25.5">
      <c r="A28" s="202" t="s">
        <v>1327</v>
      </c>
    </row>
    <row r="29" ht="51">
      <c r="A29" s="202" t="s">
        <v>1328</v>
      </c>
    </row>
    <row r="30" ht="25.5">
      <c r="A30" s="202" t="s">
        <v>1329</v>
      </c>
    </row>
    <row r="31" ht="25.5">
      <c r="A31" s="202" t="s">
        <v>1330</v>
      </c>
    </row>
    <row r="32" ht="25.5">
      <c r="A32" s="202" t="s">
        <v>1331</v>
      </c>
    </row>
    <row r="33" ht="38.25">
      <c r="A33" s="202" t="s">
        <v>1332</v>
      </c>
    </row>
    <row r="34" ht="25.5">
      <c r="A34" s="202" t="s">
        <v>1333</v>
      </c>
    </row>
    <row r="35" ht="51">
      <c r="A35" s="202" t="s">
        <v>1334</v>
      </c>
    </row>
    <row r="36" ht="25.5">
      <c r="A36" s="202" t="s">
        <v>1335</v>
      </c>
    </row>
    <row r="37" ht="25.5">
      <c r="A37" s="202" t="s">
        <v>1336</v>
      </c>
    </row>
    <row r="38" ht="25.5">
      <c r="A38" s="202" t="s">
        <v>1337</v>
      </c>
    </row>
    <row r="39" ht="38.25">
      <c r="A39" s="202" t="s">
        <v>1338</v>
      </c>
    </row>
    <row r="40" ht="63.75">
      <c r="A40" s="202" t="s">
        <v>1339</v>
      </c>
    </row>
    <row r="41" ht="12.75">
      <c r="A41" s="202" t="s">
        <v>1340</v>
      </c>
    </row>
    <row r="42" ht="25.5">
      <c r="A42" s="202" t="s">
        <v>1341</v>
      </c>
    </row>
    <row r="43" ht="76.5">
      <c r="A43" s="202" t="s">
        <v>1342</v>
      </c>
    </row>
    <row r="44" ht="25.5">
      <c r="A44" s="202" t="s">
        <v>1357</v>
      </c>
    </row>
    <row r="45" ht="38.25">
      <c r="A45" s="202" t="s">
        <v>1358</v>
      </c>
    </row>
    <row r="46" ht="38.25">
      <c r="A46" s="202" t="s">
        <v>1359</v>
      </c>
    </row>
    <row r="47" ht="25.5">
      <c r="A47" s="202" t="s">
        <v>1405</v>
      </c>
    </row>
    <row r="48" ht="63.75">
      <c r="A48" s="202" t="s">
        <v>268</v>
      </c>
    </row>
    <row r="49" ht="25.5">
      <c r="A49" s="202" t="s">
        <v>269</v>
      </c>
    </row>
    <row r="50" ht="38.25">
      <c r="A50" s="202" t="s">
        <v>270</v>
      </c>
    </row>
    <row r="51" ht="38.25">
      <c r="A51" s="202" t="s">
        <v>271</v>
      </c>
    </row>
    <row r="52" ht="38.25">
      <c r="A52" s="202" t="s">
        <v>272</v>
      </c>
    </row>
    <row r="53" ht="38.25">
      <c r="A53" s="202" t="s">
        <v>273</v>
      </c>
    </row>
    <row r="54" ht="51">
      <c r="A54" s="202" t="s">
        <v>274</v>
      </c>
    </row>
    <row r="55" ht="51">
      <c r="A55" s="202" t="s">
        <v>275</v>
      </c>
    </row>
    <row r="56" ht="51">
      <c r="A56" s="202" t="s">
        <v>276</v>
      </c>
    </row>
    <row r="57" ht="38.25">
      <c r="A57" s="202" t="s">
        <v>277</v>
      </c>
    </row>
    <row r="58" ht="12.75">
      <c r="A58" s="202" t="s">
        <v>278</v>
      </c>
    </row>
    <row r="59" ht="38.25">
      <c r="A59" s="202" t="s">
        <v>1682</v>
      </c>
    </row>
    <row r="60" ht="25.5">
      <c r="A60" s="202" t="s">
        <v>1683</v>
      </c>
    </row>
    <row r="61" ht="25.5">
      <c r="A61" s="202" t="s">
        <v>1684</v>
      </c>
    </row>
    <row r="62" ht="63.75">
      <c r="A62" s="202" t="s">
        <v>1466</v>
      </c>
    </row>
    <row r="63" ht="25.5">
      <c r="A63" s="202" t="s">
        <v>1467</v>
      </c>
    </row>
    <row r="64" ht="25.5">
      <c r="A64" s="202" t="s">
        <v>20</v>
      </c>
    </row>
    <row r="65" ht="38.25">
      <c r="A65" s="202" t="s">
        <v>48</v>
      </c>
    </row>
    <row r="66" ht="25.5">
      <c r="A66" s="202" t="s">
        <v>49</v>
      </c>
    </row>
    <row r="67" ht="25.5">
      <c r="A67" s="202" t="s">
        <v>50</v>
      </c>
    </row>
    <row r="68" ht="38.25">
      <c r="A68" s="202" t="s">
        <v>51</v>
      </c>
    </row>
    <row r="69" ht="25.5">
      <c r="A69" s="202" t="s">
        <v>52</v>
      </c>
    </row>
    <row r="70" ht="12.75">
      <c r="A70" s="202" t="s">
        <v>53</v>
      </c>
    </row>
    <row r="71" ht="38.25">
      <c r="A71" s="202" t="s">
        <v>54</v>
      </c>
    </row>
    <row r="72" ht="38.25">
      <c r="A72" s="202" t="s">
        <v>1452</v>
      </c>
    </row>
    <row r="73" ht="12.75">
      <c r="A73" s="202" t="s">
        <v>1453</v>
      </c>
    </row>
    <row r="74" ht="38.25">
      <c r="A74" s="202" t="s">
        <v>55</v>
      </c>
    </row>
    <row r="75" ht="38.25">
      <c r="A75" s="202" t="s">
        <v>56</v>
      </c>
    </row>
    <row r="76" ht="25.5">
      <c r="A76" s="202" t="s">
        <v>57</v>
      </c>
    </row>
    <row r="77" ht="25.5">
      <c r="A77" s="202" t="s">
        <v>58</v>
      </c>
    </row>
    <row r="78" ht="25.5">
      <c r="A78" s="202" t="s">
        <v>1468</v>
      </c>
    </row>
    <row r="79" ht="25.5">
      <c r="A79" s="202" t="s">
        <v>1469</v>
      </c>
    </row>
    <row r="80" ht="38.25">
      <c r="A80" s="202" t="s">
        <v>1470</v>
      </c>
    </row>
    <row r="81" ht="25.5">
      <c r="A81" s="202" t="s">
        <v>1471</v>
      </c>
    </row>
    <row r="82" ht="25.5">
      <c r="A82" s="202" t="s">
        <v>1472</v>
      </c>
    </row>
    <row r="83" ht="25.5">
      <c r="A83" s="202" t="s">
        <v>1473</v>
      </c>
    </row>
    <row r="84" ht="25.5">
      <c r="A84" s="202" t="s">
        <v>1474</v>
      </c>
    </row>
    <row r="85" ht="51">
      <c r="A85" s="202" t="s">
        <v>21</v>
      </c>
    </row>
    <row r="86" ht="38.25">
      <c r="A86" s="202" t="s">
        <v>22</v>
      </c>
    </row>
    <row r="87" ht="38.25">
      <c r="A87" s="202" t="s">
        <v>23</v>
      </c>
    </row>
    <row r="88" ht="38.25">
      <c r="A88" s="205" t="s">
        <v>24</v>
      </c>
    </row>
    <row r="89" ht="51">
      <c r="A89" s="205" t="s">
        <v>25</v>
      </c>
    </row>
    <row r="90" ht="51">
      <c r="A90" s="205" t="s">
        <v>26</v>
      </c>
    </row>
    <row r="91" ht="38.25">
      <c r="A91" s="202" t="s">
        <v>1497</v>
      </c>
    </row>
    <row r="92" ht="25.5">
      <c r="A92" s="202" t="s">
        <v>1498</v>
      </c>
    </row>
    <row r="93" ht="38.25">
      <c r="A93" s="202" t="s">
        <v>1499</v>
      </c>
    </row>
    <row r="94" ht="12.75">
      <c r="A94" s="202" t="s">
        <v>1500</v>
      </c>
    </row>
    <row r="95" ht="25.5">
      <c r="A95" s="202" t="s">
        <v>1501</v>
      </c>
    </row>
    <row r="96" ht="38.25">
      <c r="A96" s="202" t="s">
        <v>1502</v>
      </c>
    </row>
    <row r="97" ht="38.25">
      <c r="A97" s="202" t="s">
        <v>1503</v>
      </c>
    </row>
    <row r="98" ht="25.5">
      <c r="A98" s="202" t="s">
        <v>1504</v>
      </c>
    </row>
    <row r="99" ht="38.25">
      <c r="A99" s="202" t="s">
        <v>1505</v>
      </c>
    </row>
    <row r="100" ht="25.5">
      <c r="A100" s="202" t="s">
        <v>1506</v>
      </c>
    </row>
    <row r="101" ht="25.5">
      <c r="A101" s="202" t="s">
        <v>1507</v>
      </c>
    </row>
    <row r="102" ht="38.25">
      <c r="A102" s="202" t="s">
        <v>1508</v>
      </c>
    </row>
    <row r="103" ht="76.5">
      <c r="A103" s="202" t="s">
        <v>171</v>
      </c>
    </row>
    <row r="104" ht="25.5">
      <c r="A104" s="202" t="s">
        <v>1527</v>
      </c>
    </row>
    <row r="105" ht="38.25">
      <c r="A105" s="202" t="s">
        <v>1528</v>
      </c>
    </row>
    <row r="106" ht="38.25">
      <c r="A106" s="202" t="s">
        <v>1529</v>
      </c>
    </row>
    <row r="107" ht="25.5">
      <c r="A107" s="202" t="s">
        <v>1530</v>
      </c>
    </row>
    <row r="108" ht="38.25">
      <c r="A108" s="202" t="s">
        <v>1531</v>
      </c>
    </row>
    <row r="109" ht="63.75">
      <c r="A109" s="202" t="s">
        <v>1532</v>
      </c>
    </row>
    <row r="110" ht="25.5">
      <c r="A110" s="202" t="s">
        <v>1179</v>
      </c>
    </row>
    <row r="111" ht="25.5">
      <c r="A111" s="202" t="s">
        <v>1180</v>
      </c>
    </row>
    <row r="112" ht="38.25">
      <c r="A112" s="202" t="s">
        <v>1181</v>
      </c>
    </row>
    <row r="113" ht="38.25">
      <c r="A113" s="202" t="s">
        <v>1544</v>
      </c>
    </row>
    <row r="114" ht="25.5">
      <c r="A114" s="202" t="s">
        <v>1545</v>
      </c>
    </row>
    <row r="115" ht="12.75">
      <c r="A115" s="202" t="s">
        <v>1546</v>
      </c>
    </row>
    <row r="116" ht="25.5">
      <c r="A116" s="202" t="s">
        <v>1547</v>
      </c>
    </row>
    <row r="117" ht="38.25">
      <c r="A117" s="202" t="s">
        <v>1548</v>
      </c>
    </row>
    <row r="118" ht="25.5">
      <c r="A118" s="202" t="s">
        <v>1549</v>
      </c>
    </row>
    <row r="119" ht="25.5">
      <c r="A119" s="202" t="s">
        <v>1550</v>
      </c>
    </row>
    <row r="120" ht="38.25">
      <c r="A120" s="202" t="s">
        <v>1706</v>
      </c>
    </row>
    <row r="121" ht="25.5">
      <c r="A121" s="202" t="s">
        <v>1707</v>
      </c>
    </row>
    <row r="122" ht="38.25">
      <c r="A122" s="202" t="s">
        <v>1708</v>
      </c>
    </row>
    <row r="123" ht="25.5">
      <c r="A123" s="202" t="s">
        <v>267</v>
      </c>
    </row>
    <row r="124" ht="25.5">
      <c r="A124" s="202" t="s">
        <v>1454</v>
      </c>
    </row>
    <row r="125" ht="25.5">
      <c r="A125" s="202" t="s">
        <v>1599</v>
      </c>
    </row>
    <row r="126" ht="25.5">
      <c r="A126" s="202" t="s">
        <v>1600</v>
      </c>
    </row>
    <row r="127" ht="38.25">
      <c r="A127" s="202" t="s">
        <v>1601</v>
      </c>
    </row>
    <row r="128" ht="12.75"/>
    <row r="129" ht="12.75">
      <c r="A129" s="206" t="s">
        <v>1431</v>
      </c>
    </row>
    <row r="130" ht="12.75"/>
    <row r="131" ht="12.75">
      <c r="A131" s="269" t="s">
        <v>19</v>
      </c>
    </row>
    <row r="132" ht="25.5">
      <c r="A132" s="202" t="s">
        <v>179</v>
      </c>
    </row>
    <row r="133" ht="51">
      <c r="A133" s="202" t="s">
        <v>1042</v>
      </c>
    </row>
    <row r="134" ht="25.5">
      <c r="A134" s="202" t="s">
        <v>1432</v>
      </c>
    </row>
    <row r="135" ht="25.5">
      <c r="A135" s="202" t="s">
        <v>1433</v>
      </c>
    </row>
    <row r="136" ht="38.25">
      <c r="A136" s="202" t="s">
        <v>1434</v>
      </c>
    </row>
    <row r="137" ht="25.5">
      <c r="A137" s="202" t="s">
        <v>651</v>
      </c>
    </row>
    <row r="138" ht="25.5">
      <c r="A138" s="202" t="s">
        <v>1456</v>
      </c>
    </row>
    <row r="139" ht="63.75">
      <c r="A139" s="202" t="s">
        <v>652</v>
      </c>
    </row>
    <row r="140" ht="12.75">
      <c r="A140" s="202" t="s">
        <v>1421</v>
      </c>
    </row>
    <row r="141" ht="12.75">
      <c r="A141" s="203" t="s">
        <v>1422</v>
      </c>
    </row>
    <row r="142" ht="12.75">
      <c r="A142" s="203" t="s">
        <v>1423</v>
      </c>
    </row>
    <row r="143" ht="12.75">
      <c r="A143" s="203" t="s">
        <v>1424</v>
      </c>
    </row>
    <row r="144" ht="12.75">
      <c r="A144" s="203" t="s">
        <v>1425</v>
      </c>
    </row>
    <row r="145" ht="12.75">
      <c r="A145" s="203" t="s">
        <v>1426</v>
      </c>
    </row>
    <row r="146" ht="12.75">
      <c r="A146" s="203" t="s">
        <v>1427</v>
      </c>
    </row>
    <row r="147" ht="12.75">
      <c r="A147" s="203" t="s">
        <v>1428</v>
      </c>
    </row>
    <row r="148" ht="12.75">
      <c r="A148" s="203" t="s">
        <v>1429</v>
      </c>
    </row>
    <row r="149" ht="12.75">
      <c r="A149" s="203" t="s">
        <v>1430</v>
      </c>
    </row>
    <row r="150" ht="25.5">
      <c r="A150" s="202" t="s">
        <v>1457</v>
      </c>
    </row>
    <row r="151" ht="51">
      <c r="A151" s="202" t="s">
        <v>1350</v>
      </c>
    </row>
    <row r="152" ht="25.5">
      <c r="A152" s="202" t="s">
        <v>1351</v>
      </c>
    </row>
  </sheetData>
  <sheetProtection/>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14.xml><?xml version="1.0" encoding="utf-8"?>
<worksheet xmlns="http://schemas.openxmlformats.org/spreadsheetml/2006/main" xmlns:r="http://schemas.openxmlformats.org/officeDocument/2006/relationships">
  <dimension ref="A1:E815"/>
  <sheetViews>
    <sheetView showGridLines="0" zoomScalePageLayoutView="0" workbookViewId="0" topLeftCell="A37">
      <selection activeCell="A1" sqref="A1"/>
    </sheetView>
  </sheetViews>
  <sheetFormatPr defaultColWidth="9.140625" defaultRowHeight="12.75"/>
  <cols>
    <col min="1" max="1" width="14.140625" style="0" customWidth="1"/>
    <col min="2" max="2" width="13.28125" style="0" customWidth="1"/>
    <col min="3" max="3" width="24.00390625" style="0" customWidth="1"/>
    <col min="4" max="4" width="12.57421875" style="0" bestFit="1" customWidth="1"/>
    <col min="5" max="5" width="14.57421875" style="288" customWidth="1"/>
  </cols>
  <sheetData>
    <row r="1" spans="1:5" ht="12.75">
      <c r="A1" s="284" t="s">
        <v>1709</v>
      </c>
      <c r="B1" s="284" t="s">
        <v>1710</v>
      </c>
      <c r="C1" s="285" t="s">
        <v>1711</v>
      </c>
      <c r="D1" s="286" t="s">
        <v>1712</v>
      </c>
      <c r="E1" s="287" t="s">
        <v>1713</v>
      </c>
    </row>
    <row r="2" spans="1:3" ht="12.75">
      <c r="A2" s="284" t="s">
        <v>1714</v>
      </c>
      <c r="B2" s="284" t="s">
        <v>1715</v>
      </c>
      <c r="C2" t="str">
        <f>IF('CDS-A'!D4&lt;&gt;"",'CDS-A'!D4,"")</f>
        <v>Douglas Atkinson</v>
      </c>
    </row>
    <row r="3" spans="1:3" ht="12.75">
      <c r="A3" s="284" t="s">
        <v>1714</v>
      </c>
      <c r="B3" s="284" t="s">
        <v>1716</v>
      </c>
      <c r="C3" t="str">
        <f>IF('CDS-A'!D5&lt;&gt;"",'CDS-A'!D5,"")</f>
        <v>Assistant Director, Reporting</v>
      </c>
    </row>
    <row r="4" spans="1:3" ht="12.75">
      <c r="A4" s="284" t="s">
        <v>1714</v>
      </c>
      <c r="B4" s="284" t="s">
        <v>1717</v>
      </c>
      <c r="C4" t="str">
        <f>IF('CDS-A'!D6&lt;&gt;"",'CDS-A'!D6,"")</f>
        <v>UTSA Office of Instituional Research</v>
      </c>
    </row>
    <row r="5" spans="1:3" ht="12.75">
      <c r="A5" s="284" t="s">
        <v>1714</v>
      </c>
      <c r="B5" s="284" t="s">
        <v>1718</v>
      </c>
      <c r="C5" t="str">
        <f>IF('CDS-A'!D7&lt;&gt;"",'CDS-A'!D7,"")</f>
        <v>6900 North Loop 1604 West</v>
      </c>
    </row>
    <row r="6" spans="1:3" ht="12.75">
      <c r="A6" s="284" t="s">
        <v>1714</v>
      </c>
      <c r="B6" s="284" t="s">
        <v>1719</v>
      </c>
      <c r="C6" t="str">
        <f>IF('CDS-A'!D8&lt;&gt;"",'CDS-A'!D8,"")</f>
        <v>San Antonio, TX, 78249-0617 United States</v>
      </c>
    </row>
    <row r="7" spans="1:3" ht="12.75">
      <c r="A7" s="284" t="s">
        <v>1714</v>
      </c>
      <c r="B7" s="284" t="s">
        <v>1720</v>
      </c>
      <c r="C7" t="str">
        <f>IF('CDS-A'!D9&lt;&gt;"",'CDS-A'!D9,"")</f>
        <v>210.458.4706</v>
      </c>
    </row>
    <row r="8" spans="1:3" ht="12.75">
      <c r="A8" s="284" t="s">
        <v>1714</v>
      </c>
      <c r="B8" s="284" t="s">
        <v>1721</v>
      </c>
      <c r="C8" t="str">
        <f>IF('CDS-A'!D10&lt;&gt;"",'CDS-A'!D10,"")</f>
        <v>210.458.4708</v>
      </c>
    </row>
    <row r="9" spans="1:3" ht="12.75">
      <c r="A9" s="284" t="s">
        <v>1714</v>
      </c>
      <c r="B9" s="284" t="s">
        <v>1722</v>
      </c>
      <c r="C9" t="str">
        <f>IF('CDS-A'!D11&lt;&gt;"",'CDS-A'!D11,"")</f>
        <v>Douglas.Atkinson@utsa.edu</v>
      </c>
    </row>
    <row r="10" spans="1:3" ht="12.75">
      <c r="A10" s="284" t="s">
        <v>1714</v>
      </c>
      <c r="B10" s="284" t="s">
        <v>1723</v>
      </c>
      <c r="C10" t="str">
        <f>IF('CDS-A'!E13&lt;&gt;"",'CDS-A'!E13,"")</f>
        <v>X</v>
      </c>
    </row>
    <row r="11" spans="1:3" ht="12.75">
      <c r="A11" s="284" t="s">
        <v>1714</v>
      </c>
      <c r="B11" s="284" t="s">
        <v>1724</v>
      </c>
      <c r="C11">
        <f>IF('CDS-A'!F13&lt;&gt;"",'CDS-A'!F13,"")</f>
      </c>
    </row>
    <row r="12" spans="1:3" ht="12.75">
      <c r="A12" s="284" t="s">
        <v>1714</v>
      </c>
      <c r="B12" s="284" t="s">
        <v>1725</v>
      </c>
      <c r="C12" t="str">
        <f>IF('CDS-A'!B15&lt;&gt;"",'CDS-A'!B15,"")</f>
        <v>http://utsa.edu/ir</v>
      </c>
    </row>
    <row r="13" spans="1:3" ht="12.75">
      <c r="A13" s="284" t="s">
        <v>1714</v>
      </c>
      <c r="B13" s="289" t="s">
        <v>1169</v>
      </c>
      <c r="C13" s="290">
        <f>IF('CDS-A'!B18&lt;&gt;"",'CDS-A'!B18,"")</f>
      </c>
    </row>
    <row r="14" spans="1:3" ht="12.75">
      <c r="A14" s="284" t="s">
        <v>1714</v>
      </c>
      <c r="B14" s="284" t="s">
        <v>1726</v>
      </c>
      <c r="C14" t="str">
        <f>IF('CDS-A'!C21&lt;&gt;"",'CDS-A'!C21,"")</f>
        <v>THE UNIVERSITY OF TEXAS AT SAN ANTONIO</v>
      </c>
    </row>
    <row r="15" spans="1:3" ht="12.75">
      <c r="A15" s="284" t="s">
        <v>1714</v>
      </c>
      <c r="B15" s="284" t="s">
        <v>1727</v>
      </c>
      <c r="C15" t="str">
        <f>IF('CDS-A'!C22&lt;&gt;"",'CDS-A'!C22,"")</f>
        <v>6900 NORTH LOOP 1604 WEST</v>
      </c>
    </row>
    <row r="16" spans="1:3" ht="12.75">
      <c r="A16" s="284" t="s">
        <v>1714</v>
      </c>
      <c r="B16" s="284" t="s">
        <v>1728</v>
      </c>
      <c r="C16" t="str">
        <f>IF('CDS-A'!C23&lt;&gt;"",'CDS-A'!C23,"")</f>
        <v>SAN ANTONIO, TX  78249-0617</v>
      </c>
    </row>
    <row r="17" spans="1:3" ht="12.75">
      <c r="A17" s="284" t="s">
        <v>1714</v>
      </c>
      <c r="B17" s="284" t="s">
        <v>1729</v>
      </c>
      <c r="C17">
        <f>IF('CDS-A'!C24&lt;&gt;"",'CDS-A'!C24,"")</f>
      </c>
    </row>
    <row r="18" spans="1:3" ht="12.75">
      <c r="A18" s="284" t="s">
        <v>1714</v>
      </c>
      <c r="B18" s="284" t="s">
        <v>1730</v>
      </c>
      <c r="C18">
        <f>IF('CDS-A'!C25&lt;&gt;"",'CDS-A'!C25,"")</f>
      </c>
    </row>
    <row r="19" spans="1:3" ht="12.75">
      <c r="A19" s="284" t="s">
        <v>1714</v>
      </c>
      <c r="B19" s="284" t="s">
        <v>1731</v>
      </c>
      <c r="C19" t="str">
        <f>IF('CDS-A'!C26&lt;&gt;"",'CDS-A'!C26,"")</f>
        <v>(210) 458-4530</v>
      </c>
    </row>
    <row r="20" spans="1:3" ht="12.75">
      <c r="A20" s="284" t="s">
        <v>1714</v>
      </c>
      <c r="B20" s="284" t="s">
        <v>1732</v>
      </c>
      <c r="C20" t="str">
        <f>IF('CDS-A'!C27&lt;&gt;"",'CDS-A'!C27,"")</f>
        <v>http://utsa.edu/</v>
      </c>
    </row>
    <row r="21" spans="1:3" ht="12.75">
      <c r="A21" s="284" t="s">
        <v>1714</v>
      </c>
      <c r="B21" s="284" t="s">
        <v>1733</v>
      </c>
      <c r="C21" t="str">
        <f>IF('CDS-A'!C28&lt;&gt;"",'CDS-A'!C28,"")</f>
        <v>(210) 458-8000</v>
      </c>
    </row>
    <row r="22" spans="1:3" ht="12.75">
      <c r="A22" s="284" t="s">
        <v>1714</v>
      </c>
      <c r="B22" s="284" t="s">
        <v>1734</v>
      </c>
      <c r="C22" t="str">
        <f>IF('CDS-A'!C29&lt;&gt;"",'CDS-A'!C29,"")</f>
        <v>(800) 669-0919</v>
      </c>
    </row>
    <row r="23" spans="1:3" ht="12.75">
      <c r="A23" s="284" t="s">
        <v>1714</v>
      </c>
      <c r="B23" s="284" t="s">
        <v>1735</v>
      </c>
      <c r="C23" t="str">
        <f>IF('CDS-A'!C30&lt;&gt;"",'CDS-A'!C30,"")</f>
        <v>6900 NORTH LOOP 1604 WEST</v>
      </c>
    </row>
    <row r="24" spans="1:3" ht="12.75">
      <c r="A24" s="284" t="s">
        <v>1714</v>
      </c>
      <c r="B24" s="284" t="s">
        <v>1736</v>
      </c>
      <c r="C24" t="str">
        <f>IF('CDS-A'!C31&lt;&gt;"",'CDS-A'!C31,"")</f>
        <v>SAN ANTONIO, TX  78249-0617</v>
      </c>
    </row>
    <row r="25" spans="1:3" ht="12.75">
      <c r="A25" s="284" t="s">
        <v>1714</v>
      </c>
      <c r="B25" s="284" t="s">
        <v>1737</v>
      </c>
      <c r="C25" t="str">
        <f>IF('CDS-A'!C32&lt;&gt;"",'CDS-A'!C32,"")</f>
        <v>(210) 458-2001</v>
      </c>
    </row>
    <row r="26" spans="1:3" ht="12.75">
      <c r="A26" s="284" t="s">
        <v>1714</v>
      </c>
      <c r="B26" s="284" t="s">
        <v>1738</v>
      </c>
      <c r="C26" t="str">
        <f>IF('CDS-A'!C33&lt;&gt;"",'CDS-A'!C33,"")</f>
        <v>Prospects@utsa.edu</v>
      </c>
    </row>
    <row r="27" spans="1:3" ht="12.75">
      <c r="A27" s="284" t="s">
        <v>1714</v>
      </c>
      <c r="B27" s="284" t="s">
        <v>1739</v>
      </c>
      <c r="C27" t="str">
        <f>IF('CDS-A'!C34&lt;&gt;"",'CDS-A'!C34,"")</f>
        <v>https://www.applytexas.org/adappc/commonapp.wb</v>
      </c>
    </row>
    <row r="28" spans="1:3" ht="12.75">
      <c r="A28" s="284" t="s">
        <v>1714</v>
      </c>
      <c r="B28" s="284" t="s">
        <v>1353</v>
      </c>
      <c r="C28" t="str">
        <f>IF(TRIM('CDS-A'!C37)&lt;&gt;"","Public ","")&amp;IF(TRIM('CDS-A'!C38)&lt;&gt;"","Private non-profit ","")&amp;IF(TRIM('CDS-A'!C39)&lt;&gt;"","Proprietary ","")</f>
        <v>Public </v>
      </c>
    </row>
    <row r="29" spans="1:3" ht="12.75">
      <c r="A29" s="284" t="s">
        <v>1714</v>
      </c>
      <c r="B29" s="284" t="s">
        <v>1354</v>
      </c>
      <c r="C29" t="str">
        <f>IF(TRIM('CDS-A'!C42)&lt;&gt;"","Coeducational College ","")&amp;IF(TRIM('CDS-A'!C43)&lt;&gt;"","Men's College ","")&amp;IF(TRIM('CDS-A'!C44)&lt;&gt;"","Women's college ","")</f>
        <v>Coeducational College </v>
      </c>
    </row>
    <row r="30" spans="1:3" ht="12.75">
      <c r="A30" s="284" t="s">
        <v>1714</v>
      </c>
      <c r="B30" s="284" t="s">
        <v>1740</v>
      </c>
      <c r="C30" t="str">
        <f>IF(TRIM('CDS-A'!C47)&lt;&gt;"","Semester ","")&amp;IF(TRIM('CDS-A'!C48)&lt;&gt;"","Quarter ","")&amp;IF(TRIM('CDS-A'!C49)&lt;&gt;"","Trimester ","")&amp;IF(TRIM('CDS-A'!C50)&lt;&gt;"","4-1-4 ","")&amp;IF(TRIM('CDS-A'!C51)&lt;&gt;"","Continuous ","")&amp;IF(TRIM('CDS-A'!C52)&lt;&gt;"","Differs by program - ","")&amp;IF(TRIM('CDS-A'!C54)&lt;&gt;"",'CDS-A'!C54,"")</f>
        <v>Semester </v>
      </c>
    </row>
    <row r="31" spans="1:3" ht="12.75">
      <c r="A31" s="284" t="s">
        <v>1714</v>
      </c>
      <c r="B31" s="284" t="s">
        <v>1741</v>
      </c>
      <c r="C31">
        <f>IF('CDS-A'!B53&lt;&gt;"",'CDS-A'!B53,"")</f>
      </c>
    </row>
    <row r="32" spans="1:3" ht="12.75">
      <c r="A32" s="284" t="s">
        <v>1714</v>
      </c>
      <c r="B32" s="284" t="s">
        <v>1742</v>
      </c>
      <c r="C32">
        <f>IF('CDS-A'!B55&lt;&gt;"",'CDS-A'!B55,"")</f>
      </c>
    </row>
    <row r="33" spans="1:3" ht="12.75">
      <c r="A33" s="284" t="s">
        <v>1714</v>
      </c>
      <c r="B33" s="284" t="s">
        <v>1743</v>
      </c>
      <c r="C33">
        <f>IF('CDS-A'!C58&lt;&gt;"",'CDS-A'!C58,"")</f>
      </c>
    </row>
    <row r="34" spans="1:3" ht="12.75">
      <c r="A34" s="284" t="s">
        <v>1714</v>
      </c>
      <c r="B34" s="284" t="s">
        <v>1744</v>
      </c>
      <c r="C34">
        <f>IF('CDS-A'!C59&lt;&gt;"",'CDS-A'!C59,"")</f>
      </c>
    </row>
    <row r="35" spans="1:3" ht="12.75">
      <c r="A35" s="284" t="s">
        <v>1714</v>
      </c>
      <c r="B35" s="284" t="s">
        <v>1745</v>
      </c>
      <c r="C35">
        <f>IF('CDS-A'!C60&lt;&gt;"",'CDS-A'!C60,"")</f>
      </c>
    </row>
    <row r="36" spans="1:3" ht="12.75">
      <c r="A36" s="284" t="s">
        <v>1714</v>
      </c>
      <c r="B36" s="284" t="s">
        <v>1746</v>
      </c>
      <c r="C36">
        <f>IF('CDS-A'!C61&lt;&gt;"",'CDS-A'!C61,"")</f>
      </c>
    </row>
    <row r="37" spans="1:3" ht="12.75">
      <c r="A37" s="284" t="s">
        <v>1714</v>
      </c>
      <c r="B37" s="284" t="s">
        <v>1747</v>
      </c>
      <c r="C37">
        <f>IF('CDS-A'!C62&lt;&gt;"",'CDS-A'!C62,"")</f>
      </c>
    </row>
    <row r="38" spans="1:3" ht="12.75">
      <c r="A38" s="284" t="s">
        <v>1714</v>
      </c>
      <c r="B38" s="284" t="s">
        <v>1748</v>
      </c>
      <c r="C38" t="str">
        <f>IF('CDS-A'!C63&lt;&gt;"",'CDS-A'!C63,"")</f>
        <v>X</v>
      </c>
    </row>
    <row r="39" spans="1:3" ht="12.75">
      <c r="A39" s="284" t="s">
        <v>1714</v>
      </c>
      <c r="B39" s="284" t="s">
        <v>1749</v>
      </c>
      <c r="C39">
        <f>IF('CDS-A'!C64&lt;&gt;"",'CDS-A'!C64,"")</f>
      </c>
    </row>
    <row r="40" spans="1:3" ht="12.75">
      <c r="A40" s="284" t="s">
        <v>1714</v>
      </c>
      <c r="B40" s="284" t="s">
        <v>1750</v>
      </c>
      <c r="C40" t="str">
        <f>IF('CDS-A'!C65&lt;&gt;"",'CDS-A'!C65,"")</f>
        <v>X</v>
      </c>
    </row>
    <row r="41" spans="1:3" ht="12.75">
      <c r="A41" s="284" t="s">
        <v>1714</v>
      </c>
      <c r="B41" s="284" t="s">
        <v>1751</v>
      </c>
      <c r="C41">
        <f>IF('CDS-A'!C66&lt;&gt;"",'CDS-A'!C66,"")</f>
      </c>
    </row>
    <row r="42" spans="1:3" ht="12.75">
      <c r="A42" s="284" t="s">
        <v>1714</v>
      </c>
      <c r="B42" s="284" t="s">
        <v>1752</v>
      </c>
      <c r="C42" t="str">
        <f>IF('CDS-A'!C67&lt;&gt;"",'CDS-A'!C67,"")</f>
        <v>X</v>
      </c>
    </row>
    <row r="43" spans="1:3" ht="12.75">
      <c r="A43" s="284" t="s">
        <v>1714</v>
      </c>
      <c r="B43" s="284" t="s">
        <v>1753</v>
      </c>
      <c r="C43">
        <f>IF('CDS-A'!C68&lt;&gt;"",'CDS-A'!C68,"")</f>
      </c>
    </row>
    <row r="44" spans="1:3" ht="12.75">
      <c r="A44" s="284" t="s">
        <v>1714</v>
      </c>
      <c r="B44" s="284" t="s">
        <v>1754</v>
      </c>
      <c r="C44">
        <f>IF('CDS-A'!C69&lt;&gt;"",'CDS-A'!C69,"")</f>
      </c>
    </row>
    <row r="45" spans="1:4" ht="12.75">
      <c r="A45" s="284" t="s">
        <v>1755</v>
      </c>
      <c r="B45" s="284" t="s">
        <v>1756</v>
      </c>
      <c r="D45">
        <f>IF('CDS-B'!$C7&lt;&gt;"",'CDS-B'!$C7,"")</f>
        <v>1459</v>
      </c>
    </row>
    <row r="46" spans="1:4" ht="12.75">
      <c r="A46" s="284" t="s">
        <v>1755</v>
      </c>
      <c r="B46" s="284" t="s">
        <v>1757</v>
      </c>
      <c r="D46">
        <f>IF('CDS-B'!$C8&lt;&gt;"",'CDS-B'!$C8,"")</f>
        <v>7583</v>
      </c>
    </row>
    <row r="47" spans="1:4" ht="12.75">
      <c r="A47" s="284" t="s">
        <v>1755</v>
      </c>
      <c r="B47" s="284" t="s">
        <v>1758</v>
      </c>
      <c r="D47">
        <f>IF('CDS-B'!$C9&lt;&gt;"",'CDS-B'!$C9,"")</f>
      </c>
    </row>
    <row r="48" spans="1:4" ht="12.75">
      <c r="A48" s="284" t="s">
        <v>1755</v>
      </c>
      <c r="B48" s="284" t="s">
        <v>1759</v>
      </c>
      <c r="D48">
        <f>IF('CDS-B'!$C10&lt;&gt;"",'CDS-B'!$C10,"")</f>
        <v>9042</v>
      </c>
    </row>
    <row r="49" spans="1:4" ht="12.75">
      <c r="A49" s="284" t="s">
        <v>1755</v>
      </c>
      <c r="B49" s="284" t="s">
        <v>1760</v>
      </c>
      <c r="D49">
        <f>IF('CDS-B'!$C11&lt;&gt;"",'CDS-B'!$C11,"")</f>
        <v>20</v>
      </c>
    </row>
    <row r="50" spans="1:4" ht="12.75">
      <c r="A50" s="284" t="s">
        <v>1755</v>
      </c>
      <c r="B50" s="284" t="s">
        <v>1761</v>
      </c>
      <c r="D50">
        <f>IF('CDS-B'!$C12&lt;&gt;"",'CDS-B'!$C12,"")</f>
        <v>9062</v>
      </c>
    </row>
    <row r="51" spans="1:4" ht="12.75">
      <c r="A51" s="284" t="s">
        <v>1755</v>
      </c>
      <c r="B51" s="284" t="s">
        <v>1762</v>
      </c>
      <c r="D51">
        <f>IF('CDS-B'!$C14&lt;&gt;"",'CDS-B'!$C14,"")</f>
      </c>
    </row>
    <row r="52" spans="1:4" ht="12.75">
      <c r="A52" s="284" t="s">
        <v>1755</v>
      </c>
      <c r="B52" s="284" t="s">
        <v>1763</v>
      </c>
      <c r="D52">
        <f>IF('CDS-B'!$C15&lt;&gt;"",'CDS-B'!$C15,"")</f>
      </c>
    </row>
    <row r="53" spans="1:4" ht="12.75">
      <c r="A53" s="284" t="s">
        <v>1755</v>
      </c>
      <c r="B53" s="284" t="s">
        <v>1764</v>
      </c>
      <c r="D53">
        <f>IF('CDS-B'!$C16&lt;&gt;"",'CDS-B'!$C16,"")</f>
        <v>0</v>
      </c>
    </row>
    <row r="54" spans="1:4" ht="12.75">
      <c r="A54" s="284" t="s">
        <v>1755</v>
      </c>
      <c r="B54" s="284" t="s">
        <v>1765</v>
      </c>
      <c r="D54">
        <f>IF('CDS-B'!$C18&lt;&gt;"",'CDS-B'!$C18,"")</f>
        <v>106</v>
      </c>
    </row>
    <row r="55" spans="1:4" ht="12.75">
      <c r="A55" s="284" t="s">
        <v>1755</v>
      </c>
      <c r="B55" s="284" t="s">
        <v>1766</v>
      </c>
      <c r="D55">
        <f>IF('CDS-B'!$C19&lt;&gt;"",'CDS-B'!$C19,"")</f>
        <v>404</v>
      </c>
    </row>
    <row r="56" spans="1:4" ht="12.75">
      <c r="A56" s="284" t="s">
        <v>1755</v>
      </c>
      <c r="B56" s="284" t="s">
        <v>1767</v>
      </c>
      <c r="D56">
        <f>IF('CDS-B'!$C20&lt;&gt;"",'CDS-B'!$C20,"")</f>
      </c>
    </row>
    <row r="57" spans="1:4" ht="12.75">
      <c r="A57" s="284" t="s">
        <v>1755</v>
      </c>
      <c r="B57" s="284" t="s">
        <v>1768</v>
      </c>
      <c r="D57">
        <f>IF('CDS-B'!$C21&lt;&gt;"",'CDS-B'!$C21,"")</f>
        <v>510</v>
      </c>
    </row>
    <row r="58" spans="1:4" ht="12.75">
      <c r="A58" s="284" t="s">
        <v>1755</v>
      </c>
      <c r="B58" s="284" t="s">
        <v>1769</v>
      </c>
      <c r="D58">
        <f>IF('CDS-B'!$D7&lt;&gt;"",'CDS-B'!$D7,"")</f>
        <v>1497</v>
      </c>
    </row>
    <row r="59" spans="1:4" ht="12.75">
      <c r="A59" s="284" t="s">
        <v>1755</v>
      </c>
      <c r="B59" s="284" t="s">
        <v>1770</v>
      </c>
      <c r="D59">
        <f>IF('CDS-B'!$D8&lt;&gt;"",'CDS-B'!$D8,"")</f>
        <v>8577</v>
      </c>
    </row>
    <row r="60" spans="1:4" ht="12.75">
      <c r="A60" s="284" t="s">
        <v>1755</v>
      </c>
      <c r="B60" s="284" t="s">
        <v>1771</v>
      </c>
      <c r="D60">
        <f>IF('CDS-B'!$D9&lt;&gt;"",'CDS-B'!$D9,"")</f>
      </c>
    </row>
    <row r="61" spans="1:4" ht="12.75">
      <c r="A61" s="284" t="s">
        <v>1755</v>
      </c>
      <c r="B61" s="284" t="s">
        <v>1772</v>
      </c>
      <c r="D61">
        <f>IF('CDS-B'!$D10&lt;&gt;"",'CDS-B'!$D10,"")</f>
        <v>10074</v>
      </c>
    </row>
    <row r="62" spans="1:4" ht="12.75">
      <c r="A62" s="284" t="s">
        <v>1755</v>
      </c>
      <c r="B62" s="284" t="s">
        <v>1773</v>
      </c>
      <c r="D62">
        <f>IF('CDS-B'!$D11&lt;&gt;"",'CDS-B'!$D11,"")</f>
        <v>39</v>
      </c>
    </row>
    <row r="63" spans="1:4" ht="12.75">
      <c r="A63" s="284" t="s">
        <v>1755</v>
      </c>
      <c r="B63" s="284" t="s">
        <v>1774</v>
      </c>
      <c r="D63">
        <f>IF('CDS-B'!$D12&lt;&gt;"",'CDS-B'!$D12,"")</f>
        <v>10113</v>
      </c>
    </row>
    <row r="64" spans="1:4" ht="12.75">
      <c r="A64" s="284" t="s">
        <v>1755</v>
      </c>
      <c r="B64" s="284" t="s">
        <v>1775</v>
      </c>
      <c r="D64">
        <f>IF('CDS-B'!$D14&lt;&gt;"",'CDS-B'!$D14,"")</f>
      </c>
    </row>
    <row r="65" spans="1:4" ht="12.75">
      <c r="A65" s="284" t="s">
        <v>1755</v>
      </c>
      <c r="B65" s="284" t="s">
        <v>1776</v>
      </c>
      <c r="D65">
        <f>IF('CDS-B'!$D15&lt;&gt;"",'CDS-B'!$D15,"")</f>
      </c>
    </row>
    <row r="66" spans="1:4" ht="12.75">
      <c r="A66" s="284" t="s">
        <v>1755</v>
      </c>
      <c r="B66" s="284" t="s">
        <v>1777</v>
      </c>
      <c r="D66">
        <f>IF('CDS-B'!$D16&lt;&gt;"",'CDS-B'!$D16,"")</f>
        <v>0</v>
      </c>
    </row>
    <row r="67" spans="1:4" ht="12.75">
      <c r="A67" s="284" t="s">
        <v>1755</v>
      </c>
      <c r="B67" s="284" t="s">
        <v>1778</v>
      </c>
      <c r="D67">
        <f>IF('CDS-B'!$D18&lt;&gt;"",'CDS-B'!$D18,"")</f>
        <v>137</v>
      </c>
    </row>
    <row r="68" spans="1:4" ht="12.75">
      <c r="A68" s="284" t="s">
        <v>1755</v>
      </c>
      <c r="B68" s="284" t="s">
        <v>1779</v>
      </c>
      <c r="D68">
        <f>IF('CDS-B'!$D19&lt;&gt;"",'CDS-B'!$D19,"")</f>
        <v>510</v>
      </c>
    </row>
    <row r="69" spans="1:4" ht="12.75">
      <c r="A69" s="284" t="s">
        <v>1755</v>
      </c>
      <c r="B69" s="284" t="s">
        <v>1780</v>
      </c>
      <c r="D69">
        <f>IF('CDS-B'!$D20&lt;&gt;"",'CDS-B'!$D20,"")</f>
      </c>
    </row>
    <row r="70" spans="1:4" ht="12.75">
      <c r="A70" s="284" t="s">
        <v>1755</v>
      </c>
      <c r="B70" s="284" t="s">
        <v>1781</v>
      </c>
      <c r="D70">
        <f>IF('CDS-B'!$D21&lt;&gt;"",'CDS-B'!$D21,"")</f>
        <v>647</v>
      </c>
    </row>
    <row r="71" spans="1:4" ht="12.75">
      <c r="A71" s="284" t="s">
        <v>1755</v>
      </c>
      <c r="B71" s="284" t="s">
        <v>1782</v>
      </c>
      <c r="D71">
        <f>IF('CDS-B'!$E7&lt;&gt;"",'CDS-B'!$E7,"")</f>
        <v>82</v>
      </c>
    </row>
    <row r="72" spans="1:4" ht="12.75">
      <c r="A72" s="284" t="s">
        <v>1755</v>
      </c>
      <c r="B72" s="284" t="s">
        <v>1783</v>
      </c>
      <c r="D72">
        <f>IF('CDS-B'!$E8&lt;&gt;"",'CDS-B'!$E8,"")</f>
        <v>1279</v>
      </c>
    </row>
    <row r="73" spans="1:4" ht="12.75">
      <c r="A73" s="284" t="s">
        <v>1755</v>
      </c>
      <c r="B73" s="284" t="s">
        <v>1784</v>
      </c>
      <c r="D73">
        <f>IF('CDS-B'!$E9&lt;&gt;"",'CDS-B'!$E9,"")</f>
      </c>
    </row>
    <row r="74" spans="1:4" ht="12.75">
      <c r="A74" s="284" t="s">
        <v>1755</v>
      </c>
      <c r="B74" s="284" t="s">
        <v>1785</v>
      </c>
      <c r="D74">
        <f>IF('CDS-B'!$E10&lt;&gt;"",'CDS-B'!$E10,"")</f>
        <v>1361</v>
      </c>
    </row>
    <row r="75" spans="1:4" ht="12.75">
      <c r="A75" s="284" t="s">
        <v>1755</v>
      </c>
      <c r="B75" s="284" t="s">
        <v>1786</v>
      </c>
      <c r="D75">
        <f>IF('CDS-B'!$E11&lt;&gt;"",'CDS-B'!$E11,"")</f>
        <v>57</v>
      </c>
    </row>
    <row r="76" spans="1:4" ht="12.75">
      <c r="A76" s="284" t="s">
        <v>1755</v>
      </c>
      <c r="B76" s="284" t="s">
        <v>1787</v>
      </c>
      <c r="D76">
        <f>IF('CDS-B'!$E12&lt;&gt;"",'CDS-B'!$E12,"")</f>
        <v>1418</v>
      </c>
    </row>
    <row r="77" spans="1:4" ht="12.75">
      <c r="A77" s="284" t="s">
        <v>1755</v>
      </c>
      <c r="B77" s="284" t="s">
        <v>1788</v>
      </c>
      <c r="D77">
        <f>IF('CDS-B'!$E14&lt;&gt;"",'CDS-B'!$E14,"")</f>
      </c>
    </row>
    <row r="78" spans="1:4" ht="12.75">
      <c r="A78" s="284" t="s">
        <v>1755</v>
      </c>
      <c r="B78" s="284" t="s">
        <v>1789</v>
      </c>
      <c r="D78">
        <f>IF('CDS-B'!$E15&lt;&gt;"",'CDS-B'!$E15,"")</f>
      </c>
    </row>
    <row r="79" spans="1:4" ht="12.75">
      <c r="A79" s="284" t="s">
        <v>1755</v>
      </c>
      <c r="B79" s="284" t="s">
        <v>1790</v>
      </c>
      <c r="D79">
        <f>IF('CDS-B'!$E16&lt;&gt;"",'CDS-B'!$E16,"")</f>
        <v>0</v>
      </c>
    </row>
    <row r="80" spans="1:4" ht="12.75">
      <c r="A80" s="284" t="s">
        <v>1755</v>
      </c>
      <c r="B80" s="284" t="s">
        <v>1791</v>
      </c>
      <c r="D80">
        <f>IF('CDS-B'!$E18&lt;&gt;"",'CDS-B'!$E18,"")</f>
        <v>125</v>
      </c>
    </row>
    <row r="81" spans="1:4" ht="12.75">
      <c r="A81" s="284" t="s">
        <v>1755</v>
      </c>
      <c r="B81" s="284" t="s">
        <v>1792</v>
      </c>
      <c r="D81">
        <f>IF('CDS-B'!$E19&lt;&gt;"",'CDS-B'!$E19,"")</f>
        <v>831</v>
      </c>
    </row>
    <row r="82" spans="1:4" ht="12.75">
      <c r="A82" s="284" t="s">
        <v>1755</v>
      </c>
      <c r="B82" s="284" t="s">
        <v>1793</v>
      </c>
      <c r="D82">
        <f>IF('CDS-B'!$E20&lt;&gt;"",'CDS-B'!$E20,"")</f>
      </c>
    </row>
    <row r="83" spans="1:4" ht="12.75">
      <c r="A83" s="284" t="s">
        <v>1755</v>
      </c>
      <c r="B83" s="284" t="s">
        <v>1794</v>
      </c>
      <c r="D83">
        <f>IF('CDS-B'!$E21&lt;&gt;"",'CDS-B'!$E21,"")</f>
        <v>956</v>
      </c>
    </row>
    <row r="84" spans="1:4" ht="12.75">
      <c r="A84" s="284" t="s">
        <v>1755</v>
      </c>
      <c r="B84" s="284" t="s">
        <v>1795</v>
      </c>
      <c r="D84">
        <f>IF('CDS-B'!$F7&lt;&gt;"",'CDS-B'!$F7,"")</f>
        <v>87</v>
      </c>
    </row>
    <row r="85" spans="1:4" ht="12.75">
      <c r="A85" s="284" t="s">
        <v>1755</v>
      </c>
      <c r="B85" s="284" t="s">
        <v>1796</v>
      </c>
      <c r="D85">
        <f>IF('CDS-B'!$F8&lt;&gt;"",'CDS-B'!$F8,"")</f>
        <v>1695</v>
      </c>
    </row>
    <row r="86" spans="1:4" ht="12.75">
      <c r="A86" s="284" t="s">
        <v>1755</v>
      </c>
      <c r="B86" s="284" t="s">
        <v>1797</v>
      </c>
      <c r="D86">
        <f>IF('CDS-B'!$F9&lt;&gt;"",'CDS-B'!$F9,"")</f>
      </c>
    </row>
    <row r="87" spans="1:4" ht="12.75">
      <c r="A87" s="284" t="s">
        <v>1755</v>
      </c>
      <c r="B87" s="284" t="s">
        <v>1798</v>
      </c>
      <c r="D87">
        <f>IF('CDS-B'!$F10&lt;&gt;"",'CDS-B'!$F10,"")</f>
        <v>1782</v>
      </c>
    </row>
    <row r="88" spans="1:4" ht="12.75">
      <c r="A88" s="284" t="s">
        <v>1755</v>
      </c>
      <c r="B88" s="284" t="s">
        <v>1799</v>
      </c>
      <c r="D88">
        <f>IF('CDS-B'!$F11&lt;&gt;"",'CDS-B'!$F11,"")</f>
        <v>162</v>
      </c>
    </row>
    <row r="89" spans="1:4" ht="12.75">
      <c r="A89" s="284" t="s">
        <v>1755</v>
      </c>
      <c r="B89" s="284" t="s">
        <v>1800</v>
      </c>
      <c r="D89">
        <f>IF('CDS-B'!$F12&lt;&gt;"",'CDS-B'!$F12,"")</f>
        <v>1944</v>
      </c>
    </row>
    <row r="90" spans="1:4" ht="12.75">
      <c r="A90" s="284" t="s">
        <v>1755</v>
      </c>
      <c r="B90" s="284" t="s">
        <v>1801</v>
      </c>
      <c r="D90">
        <f>IF('CDS-B'!$F14&lt;&gt;"",'CDS-B'!$F14,"")</f>
      </c>
    </row>
    <row r="91" spans="1:4" ht="12.75">
      <c r="A91" s="284" t="s">
        <v>1755</v>
      </c>
      <c r="B91" s="284" t="s">
        <v>1802</v>
      </c>
      <c r="D91">
        <f>IF('CDS-B'!$F15&lt;&gt;"",'CDS-B'!$F15,"")</f>
      </c>
    </row>
    <row r="92" spans="1:4" ht="12.75">
      <c r="A92" s="284" t="s">
        <v>1755</v>
      </c>
      <c r="B92" s="284" t="s">
        <v>1803</v>
      </c>
      <c r="D92">
        <f>IF('CDS-B'!$F16&lt;&gt;"",'CDS-B'!$F16,"")</f>
        <v>0</v>
      </c>
    </row>
    <row r="93" spans="1:4" ht="12.75">
      <c r="A93" s="284" t="s">
        <v>1755</v>
      </c>
      <c r="B93" s="284" t="s">
        <v>1804</v>
      </c>
      <c r="D93">
        <f>IF('CDS-B'!$F18&lt;&gt;"",'CDS-B'!$F18,"")</f>
        <v>170</v>
      </c>
    </row>
    <row r="94" spans="1:4" ht="12.75">
      <c r="A94" s="284" t="s">
        <v>1755</v>
      </c>
      <c r="B94" s="284" t="s">
        <v>1805</v>
      </c>
      <c r="D94">
        <f>IF('CDS-B'!$F19&lt;&gt;"",'CDS-B'!$F19,"")</f>
        <v>1355</v>
      </c>
    </row>
    <row r="95" spans="1:4" ht="12.75">
      <c r="A95" s="284" t="s">
        <v>1755</v>
      </c>
      <c r="B95" s="284" t="s">
        <v>1806</v>
      </c>
      <c r="D95">
        <f>IF('CDS-B'!$F20&lt;&gt;"",'CDS-B'!$F20,"")</f>
      </c>
    </row>
    <row r="96" spans="1:4" ht="12.75">
      <c r="A96" s="284" t="s">
        <v>1755</v>
      </c>
      <c r="B96" s="284" t="s">
        <v>1807</v>
      </c>
      <c r="D96">
        <f>IF('CDS-B'!$F21&lt;&gt;"",'CDS-B'!$F21,"")</f>
        <v>1525</v>
      </c>
    </row>
    <row r="97" spans="1:4" ht="12.75">
      <c r="A97" s="284" t="s">
        <v>1755</v>
      </c>
      <c r="B97" s="284" t="s">
        <v>1808</v>
      </c>
      <c r="D97">
        <f>IF('CDS-B'!F$22&lt;&gt;"",'CDS-B'!F$22,"")</f>
        <v>22537</v>
      </c>
    </row>
    <row r="98" spans="1:4" ht="12.75">
      <c r="A98" s="284" t="s">
        <v>1755</v>
      </c>
      <c r="B98" s="284" t="s">
        <v>1809</v>
      </c>
      <c r="D98">
        <f>IF('CDS-B'!F$22&lt;&gt;"",'CDS-B'!F$22,"")</f>
        <v>22537</v>
      </c>
    </row>
    <row r="99" spans="1:4" ht="12.75">
      <c r="A99" s="284" t="s">
        <v>1755</v>
      </c>
      <c r="B99" s="284" t="s">
        <v>1810</v>
      </c>
      <c r="D99">
        <f>IF('CDS-B'!F$22&lt;&gt;"",'CDS-B'!F$22,"")</f>
        <v>22537</v>
      </c>
    </row>
    <row r="100" spans="1:4" ht="12.75">
      <c r="A100" s="284" t="s">
        <v>1755</v>
      </c>
      <c r="B100" s="284" t="s">
        <v>1811</v>
      </c>
      <c r="D100">
        <f>IF('CDS-B'!D28&lt;&gt;"",'CDS-B'!D28,"")</f>
        <v>56</v>
      </c>
    </row>
    <row r="101" spans="1:4" ht="12.75">
      <c r="A101" s="284" t="s">
        <v>1755</v>
      </c>
      <c r="B101" s="284" t="s">
        <v>1812</v>
      </c>
      <c r="D101">
        <f>IF('CDS-B'!D29&lt;&gt;"",'CDS-B'!D29,"")</f>
        <v>228</v>
      </c>
    </row>
    <row r="102" spans="1:4" ht="12.75">
      <c r="A102" s="284" t="s">
        <v>1755</v>
      </c>
      <c r="B102" s="284" t="s">
        <v>1813</v>
      </c>
      <c r="D102">
        <f>IF('CDS-B'!D30&lt;&gt;"",'CDS-B'!D30,"")</f>
        <v>20</v>
      </c>
    </row>
    <row r="103" spans="1:4" ht="12.75">
      <c r="A103" s="284" t="s">
        <v>1755</v>
      </c>
      <c r="B103" s="284" t="s">
        <v>1814</v>
      </c>
      <c r="D103">
        <f>IF('CDS-B'!D31&lt;&gt;"",'CDS-B'!D31,"")</f>
        <v>165</v>
      </c>
    </row>
    <row r="104" spans="1:4" ht="12.75">
      <c r="A104" s="284" t="s">
        <v>1755</v>
      </c>
      <c r="B104" s="284" t="s">
        <v>1815</v>
      </c>
      <c r="D104">
        <f>IF('CDS-B'!D32&lt;&gt;"",'CDS-B'!D32,"")</f>
        <v>1297</v>
      </c>
    </row>
    <row r="105" spans="1:4" ht="12.75">
      <c r="A105" s="284" t="s">
        <v>1755</v>
      </c>
      <c r="B105" s="284" t="s">
        <v>1816</v>
      </c>
      <c r="D105">
        <f>IF('CDS-B'!D33&lt;&gt;"",'CDS-B'!D33,"")</f>
        <v>1359</v>
      </c>
    </row>
    <row r="106" spans="1:4" ht="12.75">
      <c r="A106" s="284" t="s">
        <v>1755</v>
      </c>
      <c r="B106" s="284" t="s">
        <v>1817</v>
      </c>
      <c r="D106">
        <f>IF('CDS-B'!D34&lt;&gt;"",'CDS-B'!D34,"")</f>
        <v>0</v>
      </c>
    </row>
    <row r="107" spans="1:4" ht="12.75">
      <c r="A107" s="284" t="s">
        <v>1755</v>
      </c>
      <c r="B107" s="284" t="s">
        <v>1818</v>
      </c>
      <c r="D107">
        <f>IF('CDS-B'!D35&lt;&gt;"",'CDS-B'!D35,"")</f>
        <v>3125</v>
      </c>
    </row>
    <row r="108" spans="1:4" ht="12.75">
      <c r="A108" s="284" t="s">
        <v>1755</v>
      </c>
      <c r="B108" s="284" t="s">
        <v>1819</v>
      </c>
      <c r="D108">
        <f>IF('CDS-B'!E28&lt;&gt;"",'CDS-B'!E28,"")</f>
        <v>436</v>
      </c>
    </row>
    <row r="109" spans="1:4" ht="12.75">
      <c r="A109" s="284" t="s">
        <v>1755</v>
      </c>
      <c r="B109" s="284" t="s">
        <v>1820</v>
      </c>
      <c r="D109">
        <f>IF('CDS-B'!E29&lt;&gt;"",'CDS-B'!E29,"")</f>
        <v>1437</v>
      </c>
    </row>
    <row r="110" spans="1:4" ht="12.75">
      <c r="A110" s="284" t="s">
        <v>1755</v>
      </c>
      <c r="B110" s="284" t="s">
        <v>1821</v>
      </c>
      <c r="D110">
        <f>IF('CDS-B'!E30&lt;&gt;"",'CDS-B'!E30,"")</f>
        <v>122</v>
      </c>
    </row>
    <row r="111" spans="1:4" ht="12.75">
      <c r="A111" s="284" t="s">
        <v>1755</v>
      </c>
      <c r="B111" s="284" t="s">
        <v>1822</v>
      </c>
      <c r="D111">
        <f>IF('CDS-B'!E31&lt;&gt;"",'CDS-B'!E31,"")</f>
        <v>1083</v>
      </c>
    </row>
    <row r="112" spans="1:4" ht="12.75">
      <c r="A112" s="284" t="s">
        <v>1755</v>
      </c>
      <c r="B112" s="284" t="s">
        <v>1823</v>
      </c>
      <c r="D112">
        <f>IF('CDS-B'!E32&lt;&gt;"",'CDS-B'!E32,"")</f>
        <v>10340</v>
      </c>
    </row>
    <row r="113" spans="1:4" ht="12.75">
      <c r="A113" s="284" t="s">
        <v>1755</v>
      </c>
      <c r="B113" s="284" t="s">
        <v>1824</v>
      </c>
      <c r="D113">
        <f>IF('CDS-B'!E33&lt;&gt;"",'CDS-B'!E33,"")</f>
        <v>8841</v>
      </c>
    </row>
    <row r="114" spans="1:4" ht="12.75">
      <c r="A114" s="284" t="s">
        <v>1755</v>
      </c>
      <c r="B114" s="284" t="s">
        <v>304</v>
      </c>
      <c r="D114">
        <f>IF('CDS-B'!E34&lt;&gt;"",'CDS-B'!E34,"")</f>
        <v>0</v>
      </c>
    </row>
    <row r="115" spans="1:4" ht="12.75">
      <c r="A115" s="284" t="s">
        <v>1755</v>
      </c>
      <c r="B115" s="284" t="s">
        <v>305</v>
      </c>
      <c r="D115">
        <f>IF('CDS-B'!E35&lt;&gt;"",'CDS-B'!E35,"")</f>
        <v>22259</v>
      </c>
    </row>
    <row r="116" spans="1:4" ht="12.75">
      <c r="A116" s="284" t="s">
        <v>1755</v>
      </c>
      <c r="B116" s="284" t="s">
        <v>306</v>
      </c>
      <c r="D116">
        <f>IF('CDS-B'!F28&lt;&gt;"",'CDS-B'!F28,"")</f>
        <v>436</v>
      </c>
    </row>
    <row r="117" spans="1:4" ht="12.75">
      <c r="A117" s="284" t="s">
        <v>1755</v>
      </c>
      <c r="B117" s="284" t="s">
        <v>307</v>
      </c>
      <c r="D117">
        <f>IF('CDS-B'!F29&lt;&gt;"",'CDS-B'!F29,"")</f>
        <v>1452</v>
      </c>
    </row>
    <row r="118" spans="1:4" ht="12.75">
      <c r="A118" s="284" t="s">
        <v>1755</v>
      </c>
      <c r="B118" s="284" t="s">
        <v>308</v>
      </c>
      <c r="D118">
        <f>IF('CDS-B'!F30&lt;&gt;"",'CDS-B'!F30,"")</f>
        <v>125</v>
      </c>
    </row>
    <row r="119" spans="1:4" ht="12.75">
      <c r="A119" s="284" t="s">
        <v>1755</v>
      </c>
      <c r="B119" s="284" t="s">
        <v>309</v>
      </c>
      <c r="D119">
        <f>IF('CDS-B'!F31&lt;&gt;"",'CDS-B'!F31,"")</f>
        <v>1092</v>
      </c>
    </row>
    <row r="120" spans="1:4" ht="12.75">
      <c r="A120" s="284" t="s">
        <v>1755</v>
      </c>
      <c r="B120" s="284" t="s">
        <v>310</v>
      </c>
      <c r="D120">
        <f>IF('CDS-B'!F32&lt;&gt;"",'CDS-B'!F32,"")</f>
        <v>10464</v>
      </c>
    </row>
    <row r="121" spans="1:4" ht="12.75">
      <c r="A121" s="284" t="s">
        <v>1755</v>
      </c>
      <c r="B121" s="284" t="s">
        <v>311</v>
      </c>
      <c r="D121">
        <f>IF('CDS-B'!F33&lt;&gt;"",'CDS-B'!F33,"")</f>
        <v>8968</v>
      </c>
    </row>
    <row r="122" spans="1:4" ht="12.75">
      <c r="A122" s="284" t="s">
        <v>1755</v>
      </c>
      <c r="B122" s="284" t="s">
        <v>312</v>
      </c>
      <c r="D122">
        <f>IF('CDS-B'!F34&lt;&gt;"",'CDS-B'!F34,"")</f>
        <v>0</v>
      </c>
    </row>
    <row r="123" spans="1:4" ht="12.75">
      <c r="A123" s="284" t="s">
        <v>1755</v>
      </c>
      <c r="B123" s="284" t="s">
        <v>313</v>
      </c>
      <c r="D123">
        <f>IF('CDS-B'!F35&lt;&gt;"",'CDS-B'!F35,"")</f>
        <v>22537</v>
      </c>
    </row>
    <row r="124" spans="1:4" ht="12.75">
      <c r="A124" s="284" t="s">
        <v>1755</v>
      </c>
      <c r="B124" s="284" t="s">
        <v>314</v>
      </c>
      <c r="D124">
        <f>IF('CDS-B'!C39&lt;&gt;"",'CDS-B'!C39,"")</f>
      </c>
    </row>
    <row r="125" spans="1:4" ht="12.75">
      <c r="A125" s="284" t="s">
        <v>1755</v>
      </c>
      <c r="B125" s="284" t="s">
        <v>315</v>
      </c>
      <c r="D125">
        <f>IF('CDS-B'!C40&lt;&gt;"",'CDS-B'!C40,"")</f>
      </c>
    </row>
    <row r="126" spans="1:4" ht="12.75">
      <c r="A126" s="284" t="s">
        <v>1755</v>
      </c>
      <c r="B126" s="284" t="s">
        <v>316</v>
      </c>
      <c r="D126">
        <f>IF('CDS-B'!C41&lt;&gt;"",'CDS-B'!C41,"")</f>
        <v>2872</v>
      </c>
    </row>
    <row r="127" spans="1:4" ht="12.75">
      <c r="A127" s="284" t="s">
        <v>1755</v>
      </c>
      <c r="B127" s="284" t="s">
        <v>317</v>
      </c>
      <c r="D127">
        <f>IF('CDS-B'!C42&lt;&gt;"",'CDS-B'!C42,"")</f>
      </c>
    </row>
    <row r="128" spans="1:4" ht="12.75">
      <c r="A128" s="284" t="s">
        <v>1755</v>
      </c>
      <c r="B128" s="284" t="s">
        <v>318</v>
      </c>
      <c r="D128">
        <f>IF('CDS-B'!C43&lt;&gt;"",'CDS-B'!C43,"")</f>
        <v>757</v>
      </c>
    </row>
    <row r="129" spans="1:4" ht="12.75">
      <c r="A129" s="284" t="s">
        <v>1755</v>
      </c>
      <c r="B129" s="284" t="s">
        <v>319</v>
      </c>
      <c r="D129">
        <f>IF('CDS-B'!C44&lt;&gt;"",'CDS-B'!C44,"")</f>
      </c>
    </row>
    <row r="130" spans="1:4" ht="12.75">
      <c r="A130" s="284" t="s">
        <v>1755</v>
      </c>
      <c r="B130" s="284" t="s">
        <v>320</v>
      </c>
      <c r="D130">
        <f>IF('CDS-B'!C45&lt;&gt;"",'CDS-B'!C45,"")</f>
        <v>4</v>
      </c>
    </row>
    <row r="131" spans="1:4" ht="12.75">
      <c r="A131" s="284" t="s">
        <v>1755</v>
      </c>
      <c r="B131" s="284" t="s">
        <v>321</v>
      </c>
      <c r="D131">
        <f>IF('CDS-B'!C46&lt;&gt;"",'CDS-B'!C46,"")</f>
      </c>
    </row>
    <row r="132" spans="1:4" ht="12.75">
      <c r="A132" s="284" t="s">
        <v>1755</v>
      </c>
      <c r="B132" s="284" t="s">
        <v>322</v>
      </c>
      <c r="D132">
        <f>IF('CDS-B'!C47&lt;&gt;"",'CDS-B'!C47,"")</f>
      </c>
    </row>
    <row r="133" spans="1:4" ht="12.75">
      <c r="A133" s="284" t="s">
        <v>1755</v>
      </c>
      <c r="B133" s="284" t="s">
        <v>1537</v>
      </c>
      <c r="D133">
        <f>IF('CDS-B'!F58&lt;&gt;"",'CDS-B'!F58,"")</f>
        <v>1896</v>
      </c>
    </row>
    <row r="134" spans="1:4" ht="12.75">
      <c r="A134" s="284" t="s">
        <v>1755</v>
      </c>
      <c r="B134" s="284" t="s">
        <v>1538</v>
      </c>
      <c r="D134">
        <f>IF('CDS-B'!F59&lt;&gt;"",'CDS-B'!F59,"")</f>
        <v>4</v>
      </c>
    </row>
    <row r="135" spans="1:4" ht="12.75">
      <c r="A135" s="284" t="s">
        <v>1755</v>
      </c>
      <c r="B135" s="284" t="s">
        <v>1539</v>
      </c>
      <c r="D135">
        <f>IF('CDS-B'!F60&lt;&gt;"",'CDS-B'!F60,"")</f>
        <v>1892</v>
      </c>
    </row>
    <row r="136" spans="1:4" ht="12.75">
      <c r="A136" s="284" t="s">
        <v>1755</v>
      </c>
      <c r="B136" s="284" t="s">
        <v>1540</v>
      </c>
      <c r="D136">
        <f>IF('CDS-B'!F61&lt;&gt;"",'CDS-B'!F61,"")</f>
        <v>119</v>
      </c>
    </row>
    <row r="137" spans="1:4" ht="12.75">
      <c r="A137" s="284" t="s">
        <v>1755</v>
      </c>
      <c r="B137" s="284" t="s">
        <v>1541</v>
      </c>
      <c r="D137">
        <f>IF('CDS-B'!F62&lt;&gt;"",'CDS-B'!F62,"")</f>
        <v>252</v>
      </c>
    </row>
    <row r="138" spans="1:4" ht="12.75">
      <c r="A138" s="284" t="s">
        <v>1755</v>
      </c>
      <c r="B138" s="284" t="s">
        <v>1542</v>
      </c>
      <c r="D138">
        <f>IF('CDS-B'!F63&lt;&gt;"",'CDS-B'!F63,"")</f>
        <v>139</v>
      </c>
    </row>
    <row r="139" spans="1:4" ht="12.75">
      <c r="A139" s="284" t="s">
        <v>1755</v>
      </c>
      <c r="B139" s="284" t="s">
        <v>1543</v>
      </c>
      <c r="D139" s="291">
        <f>IF('CDS-B'!F64&lt;&gt;"",'CDS-B'!F64,"")</f>
        <v>510</v>
      </c>
    </row>
    <row r="140" spans="1:4" ht="12.75">
      <c r="A140" s="284" t="s">
        <v>1755</v>
      </c>
      <c r="B140" s="284" t="s">
        <v>1458</v>
      </c>
      <c r="D140" s="292">
        <f>IF('CDS-B'!F65&lt;&gt;"",'CDS-B'!F65*100,"")</f>
        <v>26.955602536997887</v>
      </c>
    </row>
    <row r="141" spans="1:4" ht="12.75">
      <c r="A141" s="284" t="s">
        <v>1755</v>
      </c>
      <c r="B141" s="284" t="s">
        <v>323</v>
      </c>
      <c r="D141">
        <f>IF('CDS-B'!F69&lt;&gt;"",'CDS-B'!F69,"")</f>
        <v>1751</v>
      </c>
    </row>
    <row r="142" spans="1:4" ht="12.75">
      <c r="A142" s="284" t="s">
        <v>1755</v>
      </c>
      <c r="B142" s="284" t="s">
        <v>324</v>
      </c>
      <c r="D142">
        <f>IF('CDS-B'!F70&lt;&gt;"",'CDS-B'!F70,"")</f>
        <v>2</v>
      </c>
    </row>
    <row r="143" spans="1:4" ht="12.75">
      <c r="A143" s="284" t="s">
        <v>1755</v>
      </c>
      <c r="B143" s="284" t="s">
        <v>325</v>
      </c>
      <c r="D143">
        <f>IF('CDS-B'!F71&lt;&gt;"",'CDS-B'!F71,"")</f>
        <v>1749</v>
      </c>
    </row>
    <row r="144" spans="1:4" ht="12.75">
      <c r="A144" s="284" t="s">
        <v>1755</v>
      </c>
      <c r="B144" s="284" t="s">
        <v>326</v>
      </c>
      <c r="D144">
        <f>IF('CDS-B'!F72&lt;&gt;"",'CDS-B'!F72,"")</f>
        <v>110</v>
      </c>
    </row>
    <row r="145" spans="1:4" ht="12.75">
      <c r="A145" s="284" t="s">
        <v>1755</v>
      </c>
      <c r="B145" s="284" t="s">
        <v>327</v>
      </c>
      <c r="D145">
        <f>IF('CDS-B'!F73&lt;&gt;"",'CDS-B'!F73,"")</f>
        <v>217</v>
      </c>
    </row>
    <row r="146" spans="1:4" ht="12.75">
      <c r="A146" s="284" t="s">
        <v>1755</v>
      </c>
      <c r="B146" s="284" t="s">
        <v>328</v>
      </c>
      <c r="D146">
        <f>IF('CDS-B'!F74&lt;&gt;"",'CDS-B'!F74,"")</f>
        <v>156</v>
      </c>
    </row>
    <row r="147" spans="1:4" ht="12.75">
      <c r="A147" s="284" t="s">
        <v>1755</v>
      </c>
      <c r="B147" s="284" t="s">
        <v>329</v>
      </c>
      <c r="D147">
        <f>IF('CDS-B'!F75&lt;&gt;"",'CDS-B'!F75,"")</f>
        <v>483</v>
      </c>
    </row>
    <row r="148" spans="1:4" ht="12.75">
      <c r="A148" s="284" t="s">
        <v>1755</v>
      </c>
      <c r="B148" s="284" t="s">
        <v>330</v>
      </c>
      <c r="D148" s="292">
        <f>IF('CDS-B'!F76&lt;&gt;"",'CDS-B'!F76*100,"")</f>
        <v>27.615780445969122</v>
      </c>
    </row>
    <row r="149" spans="1:4" ht="12.75">
      <c r="A149" s="284" t="s">
        <v>1755</v>
      </c>
      <c r="B149" s="284" t="s">
        <v>170</v>
      </c>
      <c r="D149">
        <f>IF('CDS-B'!F83&lt;&gt;"",'CDS-B'!F83,"")</f>
      </c>
    </row>
    <row r="150" spans="1:4" ht="12.75">
      <c r="A150" s="284" t="s">
        <v>1755</v>
      </c>
      <c r="B150" s="284" t="s">
        <v>1063</v>
      </c>
      <c r="D150">
        <f>IF('CDS-B'!F84&lt;&gt;"",'CDS-B'!F84,"")</f>
      </c>
    </row>
    <row r="151" spans="1:4" ht="12.75">
      <c r="A151" s="284" t="s">
        <v>1755</v>
      </c>
      <c r="B151" s="284" t="s">
        <v>1064</v>
      </c>
      <c r="D151">
        <f>IF('CDS-B'!F85&lt;&gt;"",'CDS-B'!F85,"")</f>
        <v>0</v>
      </c>
    </row>
    <row r="152" spans="1:4" ht="12.75">
      <c r="A152" s="284" t="s">
        <v>1755</v>
      </c>
      <c r="B152" s="284" t="s">
        <v>1065</v>
      </c>
      <c r="D152">
        <f>IF('CDS-B'!F86&lt;&gt;"",'CDS-B'!F86,"")</f>
      </c>
    </row>
    <row r="153" spans="1:4" ht="12.75">
      <c r="A153" s="284" t="s">
        <v>1755</v>
      </c>
      <c r="B153" s="284" t="s">
        <v>1066</v>
      </c>
      <c r="D153">
        <f>IF('CDS-B'!F87&lt;&gt;"",'CDS-B'!F87,"")</f>
      </c>
    </row>
    <row r="154" spans="1:4" ht="12.75">
      <c r="A154" s="284" t="s">
        <v>1755</v>
      </c>
      <c r="B154" s="284" t="s">
        <v>1067</v>
      </c>
      <c r="D154">
        <f>IF('CDS-B'!F88&lt;&gt;"",'CDS-B'!F88,"")</f>
      </c>
    </row>
    <row r="155" spans="1:4" ht="12.75">
      <c r="A155" s="284" t="s">
        <v>1755</v>
      </c>
      <c r="B155" s="284" t="s">
        <v>1068</v>
      </c>
      <c r="D155">
        <f>IF('CDS-B'!F89&lt;&gt;"",'CDS-B'!F89,"")</f>
      </c>
    </row>
    <row r="156" spans="1:4" ht="12.75">
      <c r="A156" s="284" t="s">
        <v>1755</v>
      </c>
      <c r="B156" s="284" t="s">
        <v>1069</v>
      </c>
      <c r="D156">
        <f>IF('CDS-B'!F90&lt;&gt;"",'CDS-B'!F90,"")</f>
      </c>
    </row>
    <row r="157" spans="1:4" ht="12.75">
      <c r="A157" s="284" t="s">
        <v>1755</v>
      </c>
      <c r="B157" s="284" t="s">
        <v>1070</v>
      </c>
      <c r="D157">
        <f>IF('CDS-B'!F91&lt;&gt;"",'CDS-B'!F91,"")</f>
      </c>
    </row>
    <row r="158" spans="1:4" ht="12.75">
      <c r="A158" s="284" t="s">
        <v>1755</v>
      </c>
      <c r="B158" s="284" t="s">
        <v>1071</v>
      </c>
      <c r="D158">
        <f>IF('CDS-B'!F92&lt;&gt;"",'CDS-B'!F92,"")</f>
      </c>
    </row>
    <row r="159" spans="1:4" ht="12.75">
      <c r="A159" s="284" t="s">
        <v>1755</v>
      </c>
      <c r="B159" s="284" t="s">
        <v>331</v>
      </c>
      <c r="D159">
        <f>IF('CDS-B'!F95&lt;&gt;"",'CDS-B'!F95,"")</f>
      </c>
    </row>
    <row r="160" spans="1:4" ht="12.75">
      <c r="A160" s="284" t="s">
        <v>1755</v>
      </c>
      <c r="B160" s="284" t="s">
        <v>332</v>
      </c>
      <c r="D160">
        <f>IF('CDS-B'!F96&lt;&gt;"",'CDS-B'!F96,"")</f>
      </c>
    </row>
    <row r="161" spans="1:4" ht="12.75">
      <c r="A161" s="284" t="s">
        <v>1755</v>
      </c>
      <c r="B161" s="284" t="s">
        <v>333</v>
      </c>
      <c r="D161">
        <f>IF('CDS-B'!F97&lt;&gt;"",'CDS-B'!F97,"")</f>
        <v>0</v>
      </c>
    </row>
    <row r="162" spans="1:4" ht="12.75">
      <c r="A162" s="284" t="s">
        <v>1755</v>
      </c>
      <c r="B162" s="284" t="s">
        <v>334</v>
      </c>
      <c r="D162">
        <f>IF('CDS-B'!F98&lt;&gt;"",'CDS-B'!F98,"")</f>
      </c>
    </row>
    <row r="163" spans="1:4" ht="12.75">
      <c r="A163" s="284" t="s">
        <v>1755</v>
      </c>
      <c r="B163" s="284" t="s">
        <v>335</v>
      </c>
      <c r="D163">
        <f>IF('CDS-B'!F99&lt;&gt;"",'CDS-B'!F99,"")</f>
      </c>
    </row>
    <row r="164" spans="1:4" ht="12.75">
      <c r="A164" s="284" t="s">
        <v>1755</v>
      </c>
      <c r="B164" s="284" t="s">
        <v>336</v>
      </c>
      <c r="D164">
        <f>IF('CDS-B'!F100&lt;&gt;"",'CDS-B'!F100,"")</f>
      </c>
    </row>
    <row r="165" spans="1:4" ht="12.75">
      <c r="A165" s="284" t="s">
        <v>1755</v>
      </c>
      <c r="B165" s="284" t="s">
        <v>337</v>
      </c>
      <c r="D165">
        <f>IF('CDS-B'!F101&lt;&gt;"",'CDS-B'!F101,"")</f>
      </c>
    </row>
    <row r="166" spans="1:4" ht="12.75">
      <c r="A166" s="284" t="s">
        <v>1755</v>
      </c>
      <c r="B166" s="284" t="s">
        <v>338</v>
      </c>
      <c r="D166">
        <f>IF('CDS-B'!F102&lt;&gt;"",'CDS-B'!F102,"")</f>
      </c>
    </row>
    <row r="167" spans="1:4" ht="12.75">
      <c r="A167" s="284" t="s">
        <v>1755</v>
      </c>
      <c r="B167" s="284" t="s">
        <v>339</v>
      </c>
      <c r="D167">
        <f>IF('CDS-B'!F103&lt;&gt;"",'CDS-B'!F103,"")</f>
      </c>
    </row>
    <row r="168" spans="1:4" ht="12.75">
      <c r="A168" s="284" t="s">
        <v>1755</v>
      </c>
      <c r="B168" s="284" t="s">
        <v>340</v>
      </c>
      <c r="D168">
        <f>IF('CDS-B'!F104&lt;&gt;"",'CDS-B'!F104,"")</f>
      </c>
    </row>
    <row r="169" spans="1:4" ht="12.75">
      <c r="A169" s="284" t="s">
        <v>1755</v>
      </c>
      <c r="B169" s="284" t="s">
        <v>1079</v>
      </c>
      <c r="D169" s="292">
        <f>IF('CDS-B'!F108&lt;&gt;"",'CDS-B'!F108*100,"")</f>
        <v>62.9</v>
      </c>
    </row>
    <row r="170" spans="1:4" ht="12.75">
      <c r="A170" s="284" t="s">
        <v>341</v>
      </c>
      <c r="B170" s="284" t="s">
        <v>342</v>
      </c>
      <c r="D170">
        <f>IF('CDS-C'!E5&lt;&gt;"",'CDS-C'!E5,"")</f>
        <v>4625</v>
      </c>
    </row>
    <row r="171" spans="1:4" ht="12.75">
      <c r="A171" s="284" t="s">
        <v>341</v>
      </c>
      <c r="B171" s="284" t="s">
        <v>343</v>
      </c>
      <c r="D171">
        <f>IF('CDS-C'!E6&lt;&gt;"",'CDS-C'!E6,"")</f>
        <v>5706</v>
      </c>
    </row>
    <row r="172" spans="1:4" ht="12.75">
      <c r="A172" s="284" t="s">
        <v>341</v>
      </c>
      <c r="B172" s="284" t="s">
        <v>344</v>
      </c>
      <c r="D172">
        <f>IF('CDS-C'!E8&lt;&gt;"",'CDS-C'!E8,"")</f>
        <v>4583</v>
      </c>
    </row>
    <row r="173" spans="1:4" ht="12.75">
      <c r="A173" s="284" t="s">
        <v>341</v>
      </c>
      <c r="B173" s="284" t="s">
        <v>345</v>
      </c>
      <c r="D173">
        <f>IF('CDS-C'!E9&lt;&gt;"",'CDS-C'!E9,"")</f>
        <v>5677</v>
      </c>
    </row>
    <row r="174" spans="1:4" ht="12.75">
      <c r="A174" s="284" t="s">
        <v>341</v>
      </c>
      <c r="B174" s="284" t="s">
        <v>346</v>
      </c>
      <c r="D174">
        <f>IF('CDS-C'!E11&lt;&gt;"",'CDS-C'!E11,"")</f>
        <v>2117</v>
      </c>
    </row>
    <row r="175" spans="1:4" ht="12.75">
      <c r="A175" s="284" t="s">
        <v>341</v>
      </c>
      <c r="B175" s="284" t="s">
        <v>347</v>
      </c>
      <c r="D175">
        <f>IF('CDS-C'!E12&lt;&gt;"",'CDS-C'!E12,"")</f>
        <v>135</v>
      </c>
    </row>
    <row r="176" spans="1:4" ht="12.75">
      <c r="A176" s="284" t="s">
        <v>341</v>
      </c>
      <c r="B176" s="284" t="s">
        <v>348</v>
      </c>
      <c r="D176">
        <f>IF('CDS-C'!E14&lt;&gt;"",'CDS-C'!E14,"")</f>
        <v>2164</v>
      </c>
    </row>
    <row r="177" spans="1:4" ht="12.75">
      <c r="A177" s="284" t="s">
        <v>341</v>
      </c>
      <c r="B177" s="284" t="s">
        <v>349</v>
      </c>
      <c r="D177">
        <f>IF('CDS-C'!E15&lt;&gt;"",'CDS-C'!E15,"")</f>
        <v>162</v>
      </c>
    </row>
    <row r="178" spans="1:3" ht="12.75">
      <c r="A178" s="284" t="s">
        <v>341</v>
      </c>
      <c r="B178" s="284" t="s">
        <v>350</v>
      </c>
      <c r="C178" s="293" t="str">
        <f>IF(TRIM('CDS-C'!E19)&lt;&gt;"","Yes ","")&amp;IF(TRIM('CDS-C'!F19)&lt;&gt;"","No ","")</f>
        <v>No </v>
      </c>
    </row>
    <row r="179" spans="1:4" ht="12.75">
      <c r="A179" s="284" t="s">
        <v>341</v>
      </c>
      <c r="B179" s="284" t="s">
        <v>351</v>
      </c>
      <c r="D179">
        <f>IF('CDS-C'!E21&lt;&gt;"",'CDS-C'!E21,"")</f>
      </c>
    </row>
    <row r="180" spans="1:4" ht="12.75">
      <c r="A180" s="284" t="s">
        <v>341</v>
      </c>
      <c r="B180" s="284" t="s">
        <v>352</v>
      </c>
      <c r="D180">
        <f>IF('CDS-C'!E22&lt;&gt;"",'CDS-C'!E22,"")</f>
      </c>
    </row>
    <row r="181" spans="1:4" ht="12.75">
      <c r="A181" s="284" t="s">
        <v>341</v>
      </c>
      <c r="B181" s="284" t="s">
        <v>353</v>
      </c>
      <c r="D181">
        <f>IF('CDS-C'!E23&lt;&gt;"",'CDS-C'!E23,"")</f>
      </c>
    </row>
    <row r="182" spans="1:3" ht="12.75">
      <c r="A182" s="284" t="s">
        <v>341</v>
      </c>
      <c r="B182" s="284" t="s">
        <v>354</v>
      </c>
      <c r="C182" t="str">
        <f>IF('CDS-C'!D27&lt;&gt;"",'CDS-C'!D27,"")</f>
        <v>X</v>
      </c>
    </row>
    <row r="183" spans="1:3" ht="12.75">
      <c r="A183" s="284" t="s">
        <v>341</v>
      </c>
      <c r="B183" s="284" t="s">
        <v>355</v>
      </c>
      <c r="C183">
        <f>IF('CDS-C'!D28&lt;&gt;"",'CDS-C'!D28,"")</f>
      </c>
    </row>
    <row r="184" spans="1:3" ht="12.75">
      <c r="A184" s="284" t="s">
        <v>341</v>
      </c>
      <c r="B184" s="284" t="s">
        <v>356</v>
      </c>
      <c r="C184">
        <f>IF('CDS-C'!D29&lt;&gt;"",'CDS-C'!D29,"")</f>
      </c>
    </row>
    <row r="185" spans="1:3" ht="12.75">
      <c r="A185" s="284" t="s">
        <v>341</v>
      </c>
      <c r="B185" s="284" t="s">
        <v>357</v>
      </c>
      <c r="C185" s="290">
        <f>IF(TRIM('CDS-C'!D32)&lt;&gt;"","Require","")</f>
      </c>
    </row>
    <row r="186" spans="1:3" ht="12.75">
      <c r="A186" s="284" t="s">
        <v>341</v>
      </c>
      <c r="B186" s="284" t="s">
        <v>358</v>
      </c>
      <c r="C186" s="290" t="str">
        <f>IF(TRIM('CDS-C'!D33)&lt;&gt;"","Recommend","")</f>
        <v>Recommend</v>
      </c>
    </row>
    <row r="187" spans="1:3" ht="12.75">
      <c r="A187" s="284" t="s">
        <v>341</v>
      </c>
      <c r="B187" s="284" t="s">
        <v>359</v>
      </c>
      <c r="C187" s="290">
        <f>IF(TRIM('CDS-C'!D34)&lt;&gt;"","Neither","")</f>
      </c>
    </row>
    <row r="188" spans="1:4" ht="12.75">
      <c r="A188" s="284" t="s">
        <v>341</v>
      </c>
      <c r="B188" s="284" t="s">
        <v>360</v>
      </c>
      <c r="D188">
        <f>IF('CDS-C'!C38&lt;&gt;"",'CDS-C'!C38,"")</f>
      </c>
    </row>
    <row r="189" spans="1:4" ht="12.75">
      <c r="A189" s="284" t="s">
        <v>341</v>
      </c>
      <c r="B189" s="284" t="s">
        <v>361</v>
      </c>
      <c r="D189">
        <f>IF('CDS-C'!C39&lt;&gt;"",'CDS-C'!C39,"")</f>
      </c>
    </row>
    <row r="190" spans="1:4" ht="12.75">
      <c r="A190" s="284" t="s">
        <v>341</v>
      </c>
      <c r="B190" s="284" t="s">
        <v>362</v>
      </c>
      <c r="D190">
        <f>IF('CDS-C'!C40&lt;&gt;"",'CDS-C'!C40,"")</f>
      </c>
    </row>
    <row r="191" spans="1:4" ht="12.75">
      <c r="A191" s="284" t="s">
        <v>341</v>
      </c>
      <c r="B191" s="284" t="s">
        <v>363</v>
      </c>
      <c r="D191">
        <f>IF('CDS-C'!C41&lt;&gt;"",'CDS-C'!C41,"")</f>
      </c>
    </row>
    <row r="192" spans="1:4" ht="12.75">
      <c r="A192" s="284" t="s">
        <v>341</v>
      </c>
      <c r="B192" s="284" t="s">
        <v>364</v>
      </c>
      <c r="D192">
        <f>IF('CDS-C'!C43&lt;&gt;"",'CDS-C'!C43,"")</f>
      </c>
    </row>
    <row r="193" spans="1:4" ht="12.75">
      <c r="A193" s="284" t="s">
        <v>341</v>
      </c>
      <c r="B193" s="284" t="s">
        <v>365</v>
      </c>
      <c r="D193">
        <f>IF('CDS-C'!C44&lt;&gt;"",'CDS-C'!C44,"")</f>
      </c>
    </row>
    <row r="194" spans="1:4" ht="12.75">
      <c r="A194" s="284" t="s">
        <v>341</v>
      </c>
      <c r="B194" s="284" t="s">
        <v>366</v>
      </c>
      <c r="D194">
        <f>IF('CDS-C'!C45&lt;&gt;"",'CDS-C'!C45,"")</f>
      </c>
    </row>
    <row r="195" spans="1:4" ht="12.75">
      <c r="A195" s="284" t="s">
        <v>341</v>
      </c>
      <c r="B195" s="284" t="s">
        <v>367</v>
      </c>
      <c r="D195">
        <f>IF('CDS-C'!C46&lt;&gt;"",'CDS-C'!C46,"")</f>
      </c>
    </row>
    <row r="196" spans="1:4" ht="12.75">
      <c r="A196" s="284" t="s">
        <v>341</v>
      </c>
      <c r="B196" s="284" t="s">
        <v>368</v>
      </c>
      <c r="D196">
        <f>IF('CDS-C'!C47&lt;&gt;"",'CDS-C'!C47,"")</f>
      </c>
    </row>
    <row r="197" spans="1:4" ht="12.75">
      <c r="A197" s="284" t="s">
        <v>341</v>
      </c>
      <c r="B197" s="284" t="s">
        <v>369</v>
      </c>
      <c r="D197">
        <f>IF('CDS-C'!C42&lt;&gt;"",'CDS-C'!C42,"")</f>
      </c>
    </row>
    <row r="198" spans="1:4" ht="12.75">
      <c r="A198" s="284" t="s">
        <v>341</v>
      </c>
      <c r="B198" s="284" t="s">
        <v>370</v>
      </c>
      <c r="D198">
        <f>IF('CDS-C'!D38&lt;&gt;"",'CDS-C'!D38,"")</f>
      </c>
    </row>
    <row r="199" spans="1:4" ht="12.75">
      <c r="A199" s="284" t="s">
        <v>341</v>
      </c>
      <c r="B199" s="284" t="s">
        <v>371</v>
      </c>
      <c r="D199">
        <f>IF('CDS-C'!D39&lt;&gt;"",'CDS-C'!D39,"")</f>
        <v>4</v>
      </c>
    </row>
    <row r="200" spans="1:4" ht="12.75">
      <c r="A200" s="284" t="s">
        <v>341</v>
      </c>
      <c r="B200" s="284" t="s">
        <v>372</v>
      </c>
      <c r="D200" t="str">
        <f>IF('CDS-C'!D40&lt;&gt;"",'CDS-C'!D40,"")</f>
        <v>3 or more</v>
      </c>
    </row>
    <row r="201" spans="1:4" ht="12.75">
      <c r="A201" s="284" t="s">
        <v>341</v>
      </c>
      <c r="B201" s="284" t="s">
        <v>373</v>
      </c>
      <c r="D201">
        <f>IF('CDS-C'!D41&lt;&gt;"",'CDS-C'!D41,"")</f>
        <v>3</v>
      </c>
    </row>
    <row r="202" spans="1:4" ht="12.75">
      <c r="A202" s="284" t="s">
        <v>341</v>
      </c>
      <c r="B202" s="284" t="s">
        <v>374</v>
      </c>
      <c r="D202" t="str">
        <f>IF('CDS-C'!D43&lt;&gt;"",'CDS-C'!D43,"")</f>
        <v>2 or more</v>
      </c>
    </row>
    <row r="203" spans="1:4" ht="12.75">
      <c r="A203" s="284" t="s">
        <v>341</v>
      </c>
      <c r="B203" s="284" t="s">
        <v>375</v>
      </c>
      <c r="D203">
        <f>IF('CDS-C'!D44&lt;&gt;"",'CDS-C'!D44,"")</f>
        <v>3.5</v>
      </c>
    </row>
    <row r="204" spans="1:4" ht="12.75">
      <c r="A204" s="284" t="s">
        <v>341</v>
      </c>
      <c r="B204" s="284" t="s">
        <v>376</v>
      </c>
      <c r="D204">
        <f>IF('CDS-C'!D45&lt;&gt;"",'CDS-C'!D45,"")</f>
      </c>
    </row>
    <row r="205" spans="1:4" ht="12.75">
      <c r="A205" s="284" t="s">
        <v>341</v>
      </c>
      <c r="B205" s="284" t="s">
        <v>377</v>
      </c>
      <c r="D205">
        <f>IF('CDS-C'!D46&lt;&gt;"",'CDS-C'!D46,"")</f>
      </c>
    </row>
    <row r="206" spans="1:4" ht="12.75">
      <c r="A206" s="284" t="s">
        <v>341</v>
      </c>
      <c r="B206" s="284" t="s">
        <v>378</v>
      </c>
      <c r="D206" t="str">
        <f>IF('CDS-C'!D47&lt;&gt;"",'CDS-C'!D47,"")</f>
        <v>1 or more</v>
      </c>
    </row>
    <row r="207" spans="1:4" ht="12.75">
      <c r="A207" s="284" t="s">
        <v>341</v>
      </c>
      <c r="B207" s="284" t="s">
        <v>379</v>
      </c>
      <c r="D207" s="293">
        <f>IF('CDS-C'!D42&lt;&gt;"",'CDS-C'!D42,"")</f>
      </c>
    </row>
    <row r="208" spans="1:3" ht="12.75">
      <c r="A208" s="284" t="s">
        <v>341</v>
      </c>
      <c r="B208" s="284" t="s">
        <v>380</v>
      </c>
      <c r="C208" s="290" t="str">
        <f>IF('CDS-C'!B47&lt;&gt;"Other (specify)",'CDS-C'!B47,"")</f>
        <v>Other (specify) Fine Arts</v>
      </c>
    </row>
    <row r="209" spans="1:3" ht="12.75">
      <c r="A209" s="284" t="s">
        <v>341</v>
      </c>
      <c r="B209" s="284" t="s">
        <v>381</v>
      </c>
      <c r="C209" t="str">
        <f>IF(TRIM('CDS-C'!E51)&lt;&gt;"","V","")</f>
        <v>V</v>
      </c>
    </row>
    <row r="210" spans="1:3" ht="12.75">
      <c r="A210" s="284" t="s">
        <v>341</v>
      </c>
      <c r="B210" s="284" t="s">
        <v>382</v>
      </c>
      <c r="C210">
        <f>IF(TRIM('CDS-C'!E55)&lt;&gt;"","V","")</f>
      </c>
    </row>
    <row r="211" spans="1:3" ht="12.75">
      <c r="A211" s="284" t="s">
        <v>341</v>
      </c>
      <c r="B211" s="284" t="s">
        <v>383</v>
      </c>
      <c r="C211">
        <f>IF(TRIM('CDS-C'!E53)&lt;&gt;"","V","")</f>
      </c>
    </row>
    <row r="212" spans="1:3" ht="12.75">
      <c r="A212" s="284" t="s">
        <v>341</v>
      </c>
      <c r="B212" s="284" t="s">
        <v>384</v>
      </c>
      <c r="C212">
        <f>IF(TRIM('CDS-C'!E54)&lt;&gt;"","V","")</f>
      </c>
    </row>
    <row r="213" spans="1:3" ht="12.75">
      <c r="A213" s="284" t="s">
        <v>341</v>
      </c>
      <c r="B213" s="289" t="s">
        <v>385</v>
      </c>
      <c r="C213" s="290">
        <f>IF('CDS-C'!B56&lt;&gt;"",'CDS-C'!B56,"")</f>
      </c>
    </row>
    <row r="214" spans="1:3" ht="12.75">
      <c r="A214" s="284" t="s">
        <v>341</v>
      </c>
      <c r="B214" s="284" t="s">
        <v>386</v>
      </c>
      <c r="C214" t="str">
        <f>IF(TRIM('CDS-C'!C61)&lt;&gt;"","Very important","")&amp;IF(TRIM('CDS-C'!D61)&lt;&gt;""," Important","")&amp;IF(TRIM('CDS-C'!E61)&lt;&gt;""," Considered","")&amp;IF(TRIM('CDS-C'!F61)&lt;&gt;""," Not Considered","")</f>
        <v>Very important</v>
      </c>
    </row>
    <row r="215" spans="1:3" ht="12.75">
      <c r="A215" s="284" t="s">
        <v>341</v>
      </c>
      <c r="B215" s="284" t="s">
        <v>387</v>
      </c>
      <c r="C215" t="str">
        <f>IF(TRIM('CDS-C'!C62)&lt;&gt;"","Very important","")&amp;IF(TRIM('CDS-C'!D62)&lt;&gt;""," Important","")&amp;IF(TRIM('CDS-C'!E62)&lt;&gt;""," Considered","")&amp;IF(TRIM('CDS-C'!F62)&lt;&gt;""," Not Considered","")</f>
        <v>Very important</v>
      </c>
    </row>
    <row r="216" spans="1:3" ht="12.75">
      <c r="A216" s="284" t="s">
        <v>341</v>
      </c>
      <c r="B216" s="284" t="s">
        <v>388</v>
      </c>
      <c r="C216" t="str">
        <f>IF(TRIM('CDS-C'!C63)&lt;&gt;"","Very important","")&amp;IF(TRIM('CDS-C'!D63)&lt;&gt;""," Important","")&amp;IF(TRIM('CDS-C'!E63)&lt;&gt;""," Considered","")&amp;IF(TRIM('CDS-C'!F63)&lt;&gt;""," Not Considered","")</f>
        <v> Considered</v>
      </c>
    </row>
    <row r="217" spans="1:3" ht="12.75">
      <c r="A217" s="284" t="s">
        <v>341</v>
      </c>
      <c r="B217" s="284" t="s">
        <v>389</v>
      </c>
      <c r="C217" t="str">
        <f>IF(TRIM('CDS-C'!C64)&lt;&gt;"","Very important","")&amp;IF(TRIM('CDS-C'!D64)&lt;&gt;""," Important","")&amp;IF(TRIM('CDS-C'!E64)&lt;&gt;""," Considered","")&amp;IF(TRIM('CDS-C'!F64)&lt;&gt;""," Not Considered","")</f>
        <v>Very important</v>
      </c>
    </row>
    <row r="218" spans="1:3" ht="12.75">
      <c r="A218" s="284" t="s">
        <v>341</v>
      </c>
      <c r="B218" s="284" t="s">
        <v>390</v>
      </c>
      <c r="C218" t="str">
        <f>IF(TRIM('CDS-C'!C65)&lt;&gt;"","Very important","")&amp;IF(TRIM('CDS-C'!D65)&lt;&gt;""," Important","")&amp;IF(TRIM('CDS-C'!E65)&lt;&gt;""," Considered","")&amp;IF(TRIM('CDS-C'!F65)&lt;&gt;""," Not Considered","")</f>
        <v> Considered</v>
      </c>
    </row>
    <row r="219" spans="1:3" ht="12.75">
      <c r="A219" s="284" t="s">
        <v>341</v>
      </c>
      <c r="B219" s="284" t="s">
        <v>391</v>
      </c>
      <c r="C219" t="str">
        <f>IF(TRIM('CDS-C'!C67)&lt;&gt;"","Very important","")&amp;IF(TRIM('CDS-C'!D67)&lt;&gt;""," Important","")&amp;IF(TRIM('CDS-C'!E67)&lt;&gt;""," Considered","")&amp;IF(TRIM('CDS-C'!F67)&lt;&gt;""," Not Considered","")</f>
        <v> Not Considered</v>
      </c>
    </row>
    <row r="220" spans="1:3" ht="12.75">
      <c r="A220" s="284" t="s">
        <v>341</v>
      </c>
      <c r="B220" s="284" t="s">
        <v>392</v>
      </c>
      <c r="C220" t="str">
        <f>IF(TRIM('CDS-C'!C68)&lt;&gt;"","Very important","")&amp;IF(TRIM('CDS-C'!D68)&lt;&gt;""," Important","")&amp;IF(TRIM('CDS-C'!E68)&lt;&gt;""," Considered","")&amp;IF(TRIM('CDS-C'!F68)&lt;&gt;""," Not Considered","")</f>
        <v> Important</v>
      </c>
    </row>
    <row r="221" spans="1:3" ht="12.75">
      <c r="A221" s="284" t="s">
        <v>341</v>
      </c>
      <c r="B221" s="284" t="s">
        <v>393</v>
      </c>
      <c r="C221" t="str">
        <f>IF(TRIM('CDS-C'!C69)&lt;&gt;"","Very important","")&amp;IF(TRIM('CDS-C'!D69)&lt;&gt;""," Important","")&amp;IF(TRIM('CDS-C'!E69)&lt;&gt;""," Considered","")&amp;IF(TRIM('CDS-C'!F69)&lt;&gt;""," Not Considered","")</f>
        <v> Considered</v>
      </c>
    </row>
    <row r="222" spans="1:3" ht="12.75">
      <c r="A222" s="284" t="s">
        <v>341</v>
      </c>
      <c r="B222" s="284" t="s">
        <v>394</v>
      </c>
      <c r="C222" t="str">
        <f>IF(TRIM('CDS-C'!C70)&lt;&gt;"","Very important","")&amp;IF(TRIM('CDS-C'!D70)&lt;&gt;""," Important","")&amp;IF(TRIM('CDS-C'!E70)&lt;&gt;""," Considered","")&amp;IF(TRIM('CDS-C'!F70)&lt;&gt;""," Not Considered","")</f>
        <v> Not Considered</v>
      </c>
    </row>
    <row r="223" spans="1:3" ht="12.75">
      <c r="A223" s="284" t="s">
        <v>341</v>
      </c>
      <c r="B223" s="284" t="s">
        <v>395</v>
      </c>
      <c r="C223" t="str">
        <f>IF(TRIM('CDS-C'!C71)&lt;&gt;"","Very important","")&amp;IF(TRIM('CDS-C'!D71)&lt;&gt;""," Important","")&amp;IF(TRIM('CDS-C'!E71)&lt;&gt;""," Considered","")&amp;IF(TRIM('CDS-C'!F71)&lt;&gt;""," Not Considered","")</f>
        <v> Not Considered</v>
      </c>
    </row>
    <row r="224" spans="1:3" ht="12.75">
      <c r="A224" s="284" t="s">
        <v>341</v>
      </c>
      <c r="B224" s="284" t="s">
        <v>396</v>
      </c>
      <c r="C224" t="str">
        <f>IF(TRIM('CDS-C'!C72)&lt;&gt;"","Very important","")&amp;IF(TRIM('CDS-C'!D72)&lt;&gt;""," Important","")&amp;IF(TRIM('CDS-C'!E72)&lt;&gt;""," Considered","")&amp;IF(TRIM('CDS-C'!F72)&lt;&gt;""," Not Considered","")</f>
        <v> Not Considered</v>
      </c>
    </row>
    <row r="225" spans="1:3" ht="12.75">
      <c r="A225" s="284" t="s">
        <v>341</v>
      </c>
      <c r="B225" s="284" t="s">
        <v>397</v>
      </c>
      <c r="C225" t="str">
        <f>IF(TRIM('CDS-C'!C73)&lt;&gt;"","Very important","")&amp;IF(TRIM('CDS-C'!D73)&lt;&gt;""," Important","")&amp;IF(TRIM('CDS-C'!E73)&lt;&gt;""," Considered","")&amp;IF(TRIM('CDS-C'!F73)&lt;&gt;""," Not Considered","")</f>
        <v> Not Considered</v>
      </c>
    </row>
    <row r="226" spans="1:3" ht="12.75">
      <c r="A226" s="284" t="s">
        <v>341</v>
      </c>
      <c r="B226" s="284" t="s">
        <v>398</v>
      </c>
      <c r="C226" t="str">
        <f>IF(TRIM('CDS-C'!C74)&lt;&gt;"","Very important","")&amp;IF(TRIM('CDS-C'!D74)&lt;&gt;""," Important","")&amp;IF(TRIM('CDS-C'!E74)&lt;&gt;""," Considered","")&amp;IF(TRIM('CDS-C'!F74)&lt;&gt;""," Not Considered","")</f>
        <v> Not Considered</v>
      </c>
    </row>
    <row r="227" spans="1:3" ht="12.75">
      <c r="A227" s="284" t="s">
        <v>341</v>
      </c>
      <c r="B227" s="284" t="s">
        <v>399</v>
      </c>
      <c r="C227" t="str">
        <f>IF(TRIM('CDS-C'!C75)&lt;&gt;"","Very important","")&amp;IF(TRIM('CDS-C'!D75)&lt;&gt;""," Important","")&amp;IF(TRIM('CDS-C'!E75)&lt;&gt;""," Considered","")&amp;IF(TRIM('CDS-C'!F75)&lt;&gt;""," Not Considered","")</f>
        <v> Not Considered</v>
      </c>
    </row>
    <row r="228" spans="1:3" ht="12.75">
      <c r="A228" s="284" t="s">
        <v>341</v>
      </c>
      <c r="B228" s="284" t="s">
        <v>400</v>
      </c>
      <c r="C228" t="str">
        <f>IF(TRIM('CDS-C'!C76)&lt;&gt;"","Very important","")&amp;IF(TRIM('CDS-C'!D76)&lt;&gt;""," Important","")&amp;IF(TRIM('CDS-C'!E76)&lt;&gt;""," Considered","")&amp;IF(TRIM('CDS-C'!F76)&lt;&gt;""," Not Considered","")</f>
        <v> Considered</v>
      </c>
    </row>
    <row r="229" spans="1:3" ht="12.75">
      <c r="A229" s="284" t="s">
        <v>341</v>
      </c>
      <c r="B229" s="284" t="s">
        <v>401</v>
      </c>
      <c r="C229" t="str">
        <f>IF(TRIM('CDS-C'!C77)&lt;&gt;"","Very important","")&amp;IF(TRIM('CDS-C'!D77)&lt;&gt;""," Important","")&amp;IF(TRIM('CDS-C'!E77)&lt;&gt;""," Considered","")&amp;IF(TRIM('CDS-C'!F77)&lt;&gt;""," Not Considered","")</f>
        <v> Considered</v>
      </c>
    </row>
    <row r="230" spans="1:3" ht="12.75">
      <c r="A230" s="284" t="s">
        <v>341</v>
      </c>
      <c r="B230" s="284" t="s">
        <v>402</v>
      </c>
      <c r="C230" t="str">
        <f>IF(TRIM('CDS-C'!E83)&lt;&gt;"","Yes ","")&amp;IF(TRIM('CDS-C'!F83)&lt;&gt;""," No ","")</f>
        <v>Yes </v>
      </c>
    </row>
    <row r="231" spans="1:3" ht="12.75">
      <c r="A231" s="284" t="s">
        <v>341</v>
      </c>
      <c r="B231" s="284" t="s">
        <v>403</v>
      </c>
      <c r="C231">
        <f>IF(TRIM('CDS-C'!C87)&lt;&gt;"","Require","")&amp;IF(TRIM('CDS-C'!D87)&lt;&gt;""," Recommend","")&amp;IF(TRIM('CDS-C'!E87)&lt;&gt;""," Require for some","")&amp;IF(TRIM('CDS-C'!F87)&lt;&gt;""," Consider if submitted","")&amp;IF(TRIM('CDS-C'!G87)&lt;&gt;""," Not used","")</f>
      </c>
    </row>
    <row r="232" spans="1:3" ht="12.75">
      <c r="A232" s="284" t="s">
        <v>341</v>
      </c>
      <c r="B232" s="284" t="s">
        <v>404</v>
      </c>
      <c r="C232">
        <f>IF(TRIM('CDS-C'!C88)&lt;&gt;"","Require","")&amp;IF(TRIM('CDS-C'!D88)&lt;&gt;""," Recommend","")&amp;IF(TRIM('CDS-C'!E88)&lt;&gt;""," Require for some","")&amp;IF(TRIM('CDS-C'!F88)&lt;&gt;""," Consider if submitted","")&amp;IF(TRIM('CDS-C'!G88)&lt;&gt;""," Not used","")</f>
      </c>
    </row>
    <row r="233" spans="1:3" ht="12.75">
      <c r="A233" s="284" t="s">
        <v>341</v>
      </c>
      <c r="B233" s="284" t="s">
        <v>405</v>
      </c>
      <c r="C233" t="str">
        <f>IF(TRIM('CDS-C'!C89)&lt;&gt;"","Require","")&amp;IF(TRIM('CDS-C'!D89)&lt;&gt;""," Recommend","")&amp;IF(TRIM('CDS-C'!E89)&lt;&gt;""," Require for some","")&amp;IF(TRIM('CDS-C'!F89)&lt;&gt;""," Consider if submitted","")&amp;IF(TRIM('CDS-C'!G89)&lt;&gt;""," Not used","")</f>
        <v>Require</v>
      </c>
    </row>
    <row r="234" spans="1:3" ht="12.75">
      <c r="A234" s="284" t="s">
        <v>341</v>
      </c>
      <c r="B234" s="284" t="s">
        <v>406</v>
      </c>
      <c r="C234">
        <f>IF(TRIM('CDS-C'!C90)&lt;&gt;"","Require","")&amp;IF(TRIM('CDS-C'!D90)&lt;&gt;""," Recommend","")&amp;IF(TRIM('CDS-C'!E90)&lt;&gt;""," Require for some","")&amp;IF(TRIM('CDS-C'!F90)&lt;&gt;""," Consider if submitted","")&amp;IF(TRIM('CDS-C'!G90)&lt;&gt;""," Not used","")</f>
      </c>
    </row>
    <row r="235" spans="1:3" ht="12.75">
      <c r="A235" s="284" t="s">
        <v>341</v>
      </c>
      <c r="B235" s="284" t="s">
        <v>407</v>
      </c>
      <c r="C235">
        <f>IF(TRIM('CDS-C'!C91)&lt;&gt;"","Require","")&amp;IF(TRIM('CDS-C'!D91)&lt;&gt;""," Recommend","")&amp;IF(TRIM('CDS-C'!E91)&lt;&gt;""," Require for some","")&amp;IF(TRIM('CDS-C'!F91)&lt;&gt;""," Consider if submitted","")&amp;IF(TRIM('CDS-C'!G91)&lt;&gt;""," Not used","")</f>
      </c>
    </row>
    <row r="236" spans="1:3" ht="12.75">
      <c r="A236" s="284" t="s">
        <v>341</v>
      </c>
      <c r="B236" s="284" t="s">
        <v>408</v>
      </c>
      <c r="C236">
        <f>IF(TRIM('CDS-C'!C92)&lt;&gt;"","Require","")&amp;IF(TRIM('CDS-C'!D92)&lt;&gt;""," Recommend","")&amp;IF(TRIM('CDS-C'!E92)&lt;&gt;""," Require for some","")&amp;IF(TRIM('CDS-C'!F92)&lt;&gt;""," Consider if submitted","")&amp;IF(TRIM('CDS-C'!G92)&lt;&gt;""," Not used","")</f>
      </c>
    </row>
    <row r="237" spans="1:3" ht="12.75">
      <c r="A237" s="284" t="s">
        <v>341</v>
      </c>
      <c r="B237" s="289" t="s">
        <v>1620</v>
      </c>
      <c r="C237" s="290" t="str">
        <f>IF(TRIM('CDS-C'!E95)&lt;&gt;"","Writing Component Required","")&amp;IF(TRIM('CDS-C'!E96)&lt;&gt;""," Accepted w/o Writing Component","")&amp;IF(TRIM('CDS-C'!E97)&lt;&gt;""," Accepted w/ or w/o Writing Component","")</f>
        <v>Writing Component Required</v>
      </c>
    </row>
    <row r="238" spans="1:3" ht="12.75">
      <c r="A238" s="284" t="s">
        <v>341</v>
      </c>
      <c r="B238" s="289" t="s">
        <v>1859</v>
      </c>
      <c r="C238" s="290" t="str">
        <f>IF(TRIM('CDS-C'!E100)&lt;&gt;"","New SAT Reasoning required","")&amp;IF(TRIM('CDS-C'!E101)&lt;&gt;""," New SAT Reasoning or old SAT I accepted","")</f>
        <v>New SAT Reasoning required</v>
      </c>
    </row>
    <row r="239" spans="1:3" ht="12.75">
      <c r="A239" s="284" t="s">
        <v>341</v>
      </c>
      <c r="B239" s="289" t="s">
        <v>1860</v>
      </c>
      <c r="C239" s="290">
        <f>IF(TRIM('CDS-C'!B121)&lt;&gt;"If necessary, use this space to clarify your test policies (e.g., if tests are recommended for some students, or if tests are not required of some students):",'CDS-C'!B121,"")&amp;IF(TRIM('CDS-C'!B122)&lt;&gt;"",'CDS-C'!B122,"")</f>
      </c>
    </row>
    <row r="240" spans="1:3" ht="12.75">
      <c r="A240" s="284" t="s">
        <v>341</v>
      </c>
      <c r="B240" s="289" t="s">
        <v>409</v>
      </c>
      <c r="C240" s="290">
        <f>IF(TRIM('CDS-C'!C106)&lt;&gt;"","Yes ","")&amp;IF(TRIM('CDS-C'!D106)&lt;&gt;"","No ","")</f>
      </c>
    </row>
    <row r="241" spans="1:3" ht="12.75">
      <c r="A241" s="284" t="s">
        <v>341</v>
      </c>
      <c r="B241" s="289" t="s">
        <v>410</v>
      </c>
      <c r="C241" s="290">
        <f>IF(TRIM('CDS-C'!C107)&lt;&gt;"","Yes ","")&amp;IF(TRIM('CDS-C'!D107)&lt;&gt;"","No ","")</f>
      </c>
    </row>
    <row r="242" spans="1:3" ht="12.75">
      <c r="A242" s="284" t="s">
        <v>341</v>
      </c>
      <c r="B242" s="284" t="s">
        <v>411</v>
      </c>
      <c r="C242">
        <f>IF(TRIM('CDS-C'!C112)&lt;&gt;"","Require","")&amp;IF(TRIM('CDS-C'!D112)&lt;&gt;""," Recommend","")&amp;IF(TRIM('CDS-C'!E112)&lt;&gt;""," Require for some","")</f>
      </c>
    </row>
    <row r="243" spans="1:3" ht="12.75">
      <c r="A243" s="284" t="s">
        <v>341</v>
      </c>
      <c r="B243" s="284" t="s">
        <v>412</v>
      </c>
      <c r="C243">
        <f>IF(TRIM('CDS-C'!C113)&lt;&gt;"","Require","")&amp;IF(TRIM('CDS-C'!D113)&lt;&gt;""," Recommend","")&amp;IF(TRIM('CDS-C'!E113)&lt;&gt;""," Require for some","")</f>
      </c>
    </row>
    <row r="244" spans="1:3" ht="12.75">
      <c r="A244" s="284" t="s">
        <v>341</v>
      </c>
      <c r="B244" s="284" t="s">
        <v>413</v>
      </c>
      <c r="C244">
        <f>IF(TRIM('CDS-C'!C114)&lt;&gt;"","Require","")&amp;IF(TRIM('CDS-C'!D114)&lt;&gt;""," Recommend","")&amp;IF(TRIM('CDS-C'!E114)&lt;&gt;""," Require for some","")</f>
      </c>
    </row>
    <row r="245" spans="1:3" ht="12.75">
      <c r="A245" s="284" t="s">
        <v>341</v>
      </c>
      <c r="B245" s="284" t="s">
        <v>414</v>
      </c>
      <c r="C245">
        <f>IF(TRIM('CDS-C'!C115)&lt;&gt;"","Require","")&amp;IF(TRIM('CDS-C'!D115)&lt;&gt;""," Recommend","")&amp;IF(TRIM('CDS-C'!E115)&lt;&gt;""," Require for some","")</f>
      </c>
    </row>
    <row r="246" spans="1:5" ht="12.75">
      <c r="A246" s="284" t="s">
        <v>341</v>
      </c>
      <c r="B246" s="284" t="s">
        <v>415</v>
      </c>
      <c r="E246" s="288">
        <f>IF('CDS-C'!E117&lt;&gt;"",'CDS-C'!E117,"")</f>
        <v>38534</v>
      </c>
    </row>
    <row r="247" spans="1:5" ht="12.75">
      <c r="A247" s="284" t="s">
        <v>341</v>
      </c>
      <c r="B247" s="284" t="s">
        <v>416</v>
      </c>
      <c r="E247" s="288">
        <f>IF('CDS-C'!E118&lt;&gt;"",'CDS-C'!E118,"")</f>
      </c>
    </row>
    <row r="248" spans="1:4" ht="12.75">
      <c r="A248" s="284" t="s">
        <v>341</v>
      </c>
      <c r="B248" s="284" t="s">
        <v>417</v>
      </c>
      <c r="C248" s="293"/>
      <c r="D248">
        <f>IF(IF('CDS-C'!C132&lt;1,'CDS-C'!C132,'CDS-C'!C132/100)&lt;&gt;"",IF('CDS-C'!C132&lt;1,'CDS-C'!C132,'CDS-C'!C132/100),"")</f>
        <v>4.3</v>
      </c>
    </row>
    <row r="249" spans="1:4" ht="12.75">
      <c r="A249" s="284" t="s">
        <v>341</v>
      </c>
      <c r="B249" s="284" t="s">
        <v>418</v>
      </c>
      <c r="D249">
        <f>IF(IF('CDS-C'!D132&lt;1,'CDS-C'!D132,'CDS-C'!D132/100)&lt;&gt;"",IF('CDS-C'!D132&lt;1,'CDS-C'!D132,'CDS-C'!D132/100),"")</f>
        <v>5.4</v>
      </c>
    </row>
    <row r="250" spans="1:4" ht="12.75">
      <c r="A250" s="284" t="s">
        <v>341</v>
      </c>
      <c r="B250" s="284" t="s">
        <v>419</v>
      </c>
      <c r="D250">
        <f>IF(IF('CDS-C'!C133&lt;1,'CDS-C'!C133,'CDS-C'!C133/100)&lt;&gt;"",IF('CDS-C'!C133&lt;1,'CDS-C'!C133,'CDS-C'!C133/100),"")</f>
        <v>4.4</v>
      </c>
    </row>
    <row r="251" spans="1:4" ht="12.75">
      <c r="A251" s="284" t="s">
        <v>341</v>
      </c>
      <c r="B251" s="284" t="s">
        <v>420</v>
      </c>
      <c r="D251">
        <f>IF(IF('CDS-C'!D133&lt;1,'CDS-C'!D133,'CDS-C'!D133/100)&lt;&gt;"",IF('CDS-C'!D133&lt;1,'CDS-C'!D133,'CDS-C'!D133/100),"")</f>
        <v>5.5</v>
      </c>
    </row>
    <row r="252" spans="1:4" ht="12.75">
      <c r="A252" s="284" t="s">
        <v>341</v>
      </c>
      <c r="B252" s="284" t="s">
        <v>421</v>
      </c>
      <c r="D252">
        <f>IF(IF('CDS-C'!C134&lt;1,'CDS-C'!C134,'CDS-C'!C134/100)&lt;&gt;"",IF('CDS-C'!C134&lt;1,'CDS-C'!C134,'CDS-C'!C134/100),"")</f>
        <v>0.17</v>
      </c>
    </row>
    <row r="253" spans="1:4" ht="12.75">
      <c r="A253" s="284" t="s">
        <v>341</v>
      </c>
      <c r="B253" s="284" t="s">
        <v>422</v>
      </c>
      <c r="D253">
        <f>IF(IF('CDS-C'!D134&lt;1,'CDS-C'!D134,'CDS-C'!D134/100)&lt;&gt;"",IF('CDS-C'!D134&lt;1,'CDS-C'!D134,'CDS-C'!D134/100),"")</f>
        <v>0.22</v>
      </c>
    </row>
    <row r="254" spans="1:4" ht="12.75">
      <c r="A254" s="284" t="s">
        <v>341</v>
      </c>
      <c r="B254" s="284" t="s">
        <v>423</v>
      </c>
      <c r="D254">
        <f>IF(IF('CDS-C'!C135&lt;1,'CDS-C'!C135,'CDS-C'!C135/100)&lt;&gt;"",IF('CDS-C'!C135&lt;1,'CDS-C'!C135,'CDS-C'!C135/100),"")</f>
        <v>0.16</v>
      </c>
    </row>
    <row r="255" spans="1:4" ht="12.75">
      <c r="A255" s="284" t="s">
        <v>341</v>
      </c>
      <c r="B255" s="284" t="s">
        <v>424</v>
      </c>
      <c r="D255">
        <f>IF(IF('CDS-C'!D135&lt;1,'CDS-C'!D135,'CDS-C'!D135/100)&lt;&gt;"",IF('CDS-C'!D135&lt;1,'CDS-C'!D135,'CDS-C'!D135/100),"")</f>
        <v>0.22</v>
      </c>
    </row>
    <row r="256" spans="1:4" ht="12.75">
      <c r="A256" s="284" t="s">
        <v>341</v>
      </c>
      <c r="B256" s="284" t="s">
        <v>425</v>
      </c>
      <c r="D256">
        <f>IF(IF('CDS-C'!C136&lt;1,'CDS-C'!C136,'CDS-C'!C136/100)&lt;&gt;"",IF('CDS-C'!C136&lt;1,'CDS-C'!C136,'CDS-C'!C136/100),"")</f>
        <v>0.17</v>
      </c>
    </row>
    <row r="257" spans="1:4" ht="12.75">
      <c r="A257" s="284" t="s">
        <v>341</v>
      </c>
      <c r="B257" s="284" t="s">
        <v>426</v>
      </c>
      <c r="D257">
        <f>IF(IF('CDS-C'!D136&lt;1,'CDS-C'!D136,'CDS-C'!D136/100)&lt;&gt;"",IF('CDS-C'!D136&lt;1,'CDS-C'!D136,'CDS-C'!D136/100),"")</f>
        <v>0.22</v>
      </c>
    </row>
    <row r="258" spans="1:4" ht="12.75">
      <c r="A258" s="284" t="s">
        <v>341</v>
      </c>
      <c r="B258" s="284" t="s">
        <v>427</v>
      </c>
      <c r="D258">
        <f>IF(IF('CDS-C'!C128&lt;1,'CDS-C'!C128,'CDS-C'!C128/100)&lt;&gt;"",IF('CDS-C'!C128&lt;1,'CDS-C'!C128,'CDS-C'!C128/100),"")</f>
        <v>0.85152</v>
      </c>
    </row>
    <row r="259" spans="1:4" ht="12.75">
      <c r="A259" s="284" t="s">
        <v>341</v>
      </c>
      <c r="B259" s="284" t="s">
        <v>428</v>
      </c>
      <c r="D259">
        <f>IF('CDS-C'!F128&lt;&gt;"",'CDS-C'!F128,"")</f>
        <v>2661</v>
      </c>
    </row>
    <row r="260" spans="1:4" ht="12.75">
      <c r="A260" s="284" t="s">
        <v>341</v>
      </c>
      <c r="B260" s="284" t="s">
        <v>429</v>
      </c>
      <c r="D260">
        <f>IF(IF('CDS-C'!C129&lt;1,'CDS-C'!C129,'CDS-C'!C129/100)&lt;&gt;"",IF('CDS-C'!C129&lt;1,'CDS-C'!C129,'CDS-C'!C129/100),"")</f>
        <v>0.36672</v>
      </c>
    </row>
    <row r="261" spans="1:4" ht="12.75">
      <c r="A261" s="284" t="s">
        <v>341</v>
      </c>
      <c r="B261" s="284" t="s">
        <v>430</v>
      </c>
      <c r="C261">
        <f>IF(IF('CDS-C'!E130&lt;1,'CDS-C'!E130,'CDS-C'!E130/100)&lt;&gt;"",IF('CDS-C'!E130&lt;1,'CDS-C'!E130,'CDS-C'!E130/100),"")</f>
      </c>
      <c r="D261">
        <f>IF('CDS-C'!F129&lt;&gt;"",'CDS-C'!F129,"")</f>
        <v>1146</v>
      </c>
    </row>
    <row r="262" spans="1:4" ht="12.75">
      <c r="A262" s="284" t="s">
        <v>341</v>
      </c>
      <c r="B262" s="284" t="s">
        <v>431</v>
      </c>
      <c r="D262">
        <f>IF('CDS-C'!C140&lt;&gt;"",'CDS-C'!C140,"")</f>
        <v>0.009728279100972828</v>
      </c>
    </row>
    <row r="263" spans="1:4" ht="12.75">
      <c r="A263" s="284" t="s">
        <v>341</v>
      </c>
      <c r="B263" s="284" t="s">
        <v>432</v>
      </c>
      <c r="D263">
        <f>IF('CDS-C'!C141&lt;&gt;"",'CDS-C'!C141,"")</f>
        <v>0.10382422006038242</v>
      </c>
    </row>
    <row r="264" spans="1:4" ht="12.75">
      <c r="A264" s="284" t="s">
        <v>341</v>
      </c>
      <c r="B264" s="284" t="s">
        <v>433</v>
      </c>
      <c r="D264">
        <f>IF('CDS-C'!C142&lt;&gt;"",'CDS-C'!C142,"")</f>
        <v>0.32874874203287485</v>
      </c>
    </row>
    <row r="265" spans="1:4" ht="12.75">
      <c r="A265" s="284" t="s">
        <v>341</v>
      </c>
      <c r="B265" s="284" t="s">
        <v>434</v>
      </c>
      <c r="D265">
        <f>IF('CDS-C'!C143&lt;&gt;"",'CDS-C'!C143,"")</f>
        <v>0.4312311304931231</v>
      </c>
    </row>
    <row r="266" spans="1:4" ht="12.75">
      <c r="A266" s="284" t="s">
        <v>341</v>
      </c>
      <c r="B266" s="284" t="s">
        <v>435</v>
      </c>
      <c r="D266">
        <f>IF('CDS-C'!C144&lt;&gt;"",'CDS-C'!C144,"")</f>
        <v>0.11707480711170748</v>
      </c>
    </row>
    <row r="267" spans="1:4" ht="12.75">
      <c r="A267" s="284" t="s">
        <v>341</v>
      </c>
      <c r="B267" s="284" t="s">
        <v>436</v>
      </c>
      <c r="D267">
        <f>IF('CDS-C'!C145&lt;&gt;"",'CDS-C'!C145,"")</f>
        <v>0.009392821200939282</v>
      </c>
    </row>
    <row r="268" spans="1:4" ht="12.75">
      <c r="A268" s="284" t="s">
        <v>341</v>
      </c>
      <c r="B268" s="284" t="s">
        <v>437</v>
      </c>
      <c r="D268">
        <f>IF('CDS-C'!C146&lt;&gt;"",'CDS-C'!C146,"")</f>
        <v>1</v>
      </c>
    </row>
    <row r="269" spans="1:4" ht="12.75">
      <c r="A269" s="284" t="s">
        <v>341</v>
      </c>
      <c r="B269" s="284" t="s">
        <v>438</v>
      </c>
      <c r="D269">
        <f>IF('CDS-C'!D140&lt;&gt;"",'CDS-C'!D140,"")</f>
        <v>0.01107011070110701</v>
      </c>
    </row>
    <row r="270" spans="1:4" ht="12.75">
      <c r="A270" s="284" t="s">
        <v>341</v>
      </c>
      <c r="B270" s="284" t="s">
        <v>439</v>
      </c>
      <c r="D270">
        <f>IF('CDS-C'!D141&lt;&gt;"",'CDS-C'!D141,"")</f>
        <v>0.1187520966118752</v>
      </c>
    </row>
    <row r="271" spans="1:4" ht="12.75">
      <c r="A271" s="284" t="s">
        <v>341</v>
      </c>
      <c r="B271" s="284" t="s">
        <v>440</v>
      </c>
      <c r="D271">
        <f>IF('CDS-C'!D142&lt;&gt;"",'CDS-C'!D142,"")</f>
        <v>0.3638040925863804</v>
      </c>
    </row>
    <row r="272" spans="1:4" ht="12.75">
      <c r="A272" s="284" t="s">
        <v>341</v>
      </c>
      <c r="B272" s="284" t="s">
        <v>441</v>
      </c>
      <c r="D272">
        <f>IF('CDS-C'!D143&lt;&gt;"",'CDS-C'!D143,"")</f>
        <v>0.3938275746393828</v>
      </c>
    </row>
    <row r="273" spans="1:4" ht="12.75">
      <c r="A273" s="284" t="s">
        <v>341</v>
      </c>
      <c r="B273" s="284" t="s">
        <v>442</v>
      </c>
      <c r="D273">
        <f>IF('CDS-C'!D144&lt;&gt;"",'CDS-C'!D144,"")</f>
        <v>0.1039919490103992</v>
      </c>
    </row>
    <row r="274" spans="1:4" ht="12.75">
      <c r="A274" s="284" t="s">
        <v>341</v>
      </c>
      <c r="B274" s="284" t="s">
        <v>443</v>
      </c>
      <c r="D274">
        <f>IF('CDS-C'!D145&lt;&gt;"",'CDS-C'!D145,"")</f>
        <v>0.008554176450855417</v>
      </c>
    </row>
    <row r="275" spans="1:4" ht="12.75">
      <c r="A275" s="284" t="s">
        <v>341</v>
      </c>
      <c r="B275" s="284" t="s">
        <v>444</v>
      </c>
      <c r="D275">
        <f>IF('CDS-C'!D146&lt;&gt;"",'CDS-C'!D146,"")</f>
        <v>1</v>
      </c>
    </row>
    <row r="276" spans="1:4" ht="12.75">
      <c r="A276" s="284" t="s">
        <v>341</v>
      </c>
      <c r="B276" s="284" t="s">
        <v>445</v>
      </c>
      <c r="D276">
        <f>IF('CDS-C'!C148&lt;&gt;"",'CDS-C'!C148,"")</f>
        <v>0.0075075075075075074</v>
      </c>
    </row>
    <row r="277" spans="1:4" ht="12.75">
      <c r="A277" s="284" t="s">
        <v>341</v>
      </c>
      <c r="B277" s="284" t="s">
        <v>446</v>
      </c>
      <c r="D277">
        <f>IF('CDS-C'!C149&lt;&gt;"",'CDS-C'!C149,"")</f>
        <v>0.15515515515515516</v>
      </c>
    </row>
    <row r="278" spans="1:4" ht="12.75">
      <c r="A278" s="284" t="s">
        <v>341</v>
      </c>
      <c r="B278" s="284" t="s">
        <v>447</v>
      </c>
      <c r="D278">
        <f>IF('CDS-C'!C150&lt;&gt;"",'CDS-C'!C150,"")</f>
        <v>0.5775775775775776</v>
      </c>
    </row>
    <row r="279" spans="1:4" ht="12.75">
      <c r="A279" s="284" t="s">
        <v>341</v>
      </c>
      <c r="B279" s="284" t="s">
        <v>448</v>
      </c>
      <c r="D279">
        <f>IF('CDS-C'!C151&lt;&gt;"",'CDS-C'!C151,"")</f>
        <v>0.25825825825825827</v>
      </c>
    </row>
    <row r="280" spans="1:4" ht="12.75">
      <c r="A280" s="284" t="s">
        <v>341</v>
      </c>
      <c r="B280" s="284" t="s">
        <v>449</v>
      </c>
      <c r="D280">
        <f>IF('CDS-C'!C152&lt;&gt;"",'CDS-C'!C152,"")</f>
        <v>0.0015015015015015015</v>
      </c>
    </row>
    <row r="281" spans="1:4" ht="12.75">
      <c r="A281" s="284" t="s">
        <v>341</v>
      </c>
      <c r="B281" s="284" t="s">
        <v>450</v>
      </c>
      <c r="D281">
        <f>IF('CDS-C'!C153&lt;&gt;"",'CDS-C'!C153,"")</f>
        <v>0</v>
      </c>
    </row>
    <row r="282" spans="1:4" ht="12.75">
      <c r="A282" s="284" t="s">
        <v>341</v>
      </c>
      <c r="B282" s="284" t="s">
        <v>451</v>
      </c>
      <c r="D282">
        <f>IF('CDS-C'!C154&lt;&gt;"",'CDS-C'!C154,"")</f>
        <v>1</v>
      </c>
    </row>
    <row r="283" spans="1:4" ht="12.75">
      <c r="A283" s="284" t="s">
        <v>341</v>
      </c>
      <c r="B283" s="284" t="s">
        <v>452</v>
      </c>
      <c r="D283">
        <f>IF('CDS-C'!D148&lt;&gt;"",'CDS-C'!D148,"")</f>
        <v>0.01701701701701702</v>
      </c>
    </row>
    <row r="284" spans="1:4" ht="12.75">
      <c r="A284" s="284" t="s">
        <v>341</v>
      </c>
      <c r="B284" s="284" t="s">
        <v>453</v>
      </c>
      <c r="D284">
        <f>IF('CDS-C'!D149&lt;&gt;"",'CDS-C'!D149,"")</f>
        <v>0.14364364364364365</v>
      </c>
    </row>
    <row r="285" spans="1:4" ht="12.75">
      <c r="A285" s="284" t="s">
        <v>341</v>
      </c>
      <c r="B285" s="284" t="s">
        <v>454</v>
      </c>
      <c r="D285">
        <f>IF('CDS-C'!D150&lt;&gt;"",'CDS-C'!D150,"")</f>
        <v>0.4544544544544545</v>
      </c>
    </row>
    <row r="286" spans="1:4" ht="12.75">
      <c r="A286" s="284" t="s">
        <v>341</v>
      </c>
      <c r="B286" s="284" t="s">
        <v>455</v>
      </c>
      <c r="D286">
        <f>IF('CDS-C'!D151&lt;&gt;"",'CDS-C'!D151,"")</f>
        <v>0.34484484484484484</v>
      </c>
    </row>
    <row r="287" spans="1:4" ht="12.75">
      <c r="A287" s="284" t="s">
        <v>341</v>
      </c>
      <c r="B287" s="284" t="s">
        <v>456</v>
      </c>
      <c r="D287">
        <f>IF('CDS-C'!D152&lt;&gt;"",'CDS-C'!D152,"")</f>
        <v>0.03953953953953954</v>
      </c>
    </row>
    <row r="288" spans="1:4" ht="12.75">
      <c r="A288" s="284" t="s">
        <v>341</v>
      </c>
      <c r="B288" s="284" t="s">
        <v>457</v>
      </c>
      <c r="D288">
        <f>IF('CDS-C'!D153&lt;&gt;"",'CDS-C'!D153,"")</f>
        <v>0.0005005005005005005</v>
      </c>
    </row>
    <row r="289" spans="1:4" ht="12.75">
      <c r="A289" s="284" t="s">
        <v>341</v>
      </c>
      <c r="B289" s="284" t="s">
        <v>458</v>
      </c>
      <c r="D289">
        <f>IF('CDS-C'!D154&lt;&gt;"",'CDS-C'!D154,"")</f>
        <v>1</v>
      </c>
    </row>
    <row r="290" spans="1:4" ht="12.75">
      <c r="A290" s="284" t="s">
        <v>341</v>
      </c>
      <c r="B290" s="284" t="s">
        <v>459</v>
      </c>
      <c r="D290">
        <f>IF('CDS-C'!E148&lt;&gt;"",'CDS-C'!E148,"")</f>
        <v>0.010510510510510511</v>
      </c>
    </row>
    <row r="291" spans="1:4" ht="12.75">
      <c r="A291" s="284" t="s">
        <v>341</v>
      </c>
      <c r="B291" s="284" t="s">
        <v>460</v>
      </c>
      <c r="D291">
        <f>IF('CDS-C'!E149&lt;&gt;"",'CDS-C'!E149,"")</f>
        <v>0.18518518518518517</v>
      </c>
    </row>
    <row r="292" spans="1:4" ht="12.75">
      <c r="A292" s="284" t="s">
        <v>341</v>
      </c>
      <c r="B292" s="284" t="s">
        <v>461</v>
      </c>
      <c r="D292">
        <f>IF('CDS-C'!E150&lt;&gt;"",'CDS-C'!E150,"")</f>
        <v>0.46346346346346345</v>
      </c>
    </row>
    <row r="293" spans="1:4" ht="12.75">
      <c r="A293" s="284" t="s">
        <v>341</v>
      </c>
      <c r="B293" s="284" t="s">
        <v>462</v>
      </c>
      <c r="D293">
        <f>IF('CDS-C'!E151&lt;&gt;"",'CDS-C'!E151,"")</f>
        <v>0.33933933933933935</v>
      </c>
    </row>
    <row r="294" spans="1:4" ht="12.75">
      <c r="A294" s="284" t="s">
        <v>341</v>
      </c>
      <c r="B294" s="284" t="s">
        <v>463</v>
      </c>
      <c r="D294">
        <f>IF('CDS-C'!E152&lt;&gt;"",'CDS-C'!E152,"")</f>
        <v>0.0015015015015015015</v>
      </c>
    </row>
    <row r="295" spans="1:4" ht="12.75">
      <c r="A295" s="284" t="s">
        <v>341</v>
      </c>
      <c r="B295" s="284" t="s">
        <v>464</v>
      </c>
      <c r="D295">
        <f>IF('CDS-C'!E153&lt;&gt;"",'CDS-C'!E153,"")</f>
        <v>0</v>
      </c>
    </row>
    <row r="296" spans="1:4" ht="12.75">
      <c r="A296" s="284" t="s">
        <v>341</v>
      </c>
      <c r="B296" s="284" t="s">
        <v>465</v>
      </c>
      <c r="D296">
        <f>IF('CDS-C'!E154&lt;&gt;"",'CDS-C'!E154,"")</f>
        <v>0</v>
      </c>
    </row>
    <row r="297" spans="1:4" ht="12.75">
      <c r="A297" s="284" t="s">
        <v>341</v>
      </c>
      <c r="B297" s="284" t="s">
        <v>466</v>
      </c>
      <c r="D297">
        <f>IF(IF('CDS-C'!E156&lt;1,'CDS-C'!E156,'CDS-C'!E156/100)&lt;&gt;"",IF('CDS-C'!E156&lt;1,'CDS-C'!E156,'CDS-C'!E156/100),"")</f>
        <v>0.12660879976055073</v>
      </c>
    </row>
    <row r="298" spans="1:4" ht="12.75">
      <c r="A298" s="284" t="s">
        <v>341</v>
      </c>
      <c r="B298" s="284" t="s">
        <v>467</v>
      </c>
      <c r="D298">
        <f>IF(IF('CDS-C'!E157&lt;1,'CDS-C'!E157,'CDS-C'!E157/100)&lt;&gt;"",IF('CDS-C'!E157&lt;1,'CDS-C'!E157,'CDS-C'!E157/100),"")</f>
        <v>0.38461538461538464</v>
      </c>
    </row>
    <row r="299" spans="1:4" ht="12.75">
      <c r="A299" s="284" t="s">
        <v>341</v>
      </c>
      <c r="B299" s="284" t="s">
        <v>468</v>
      </c>
      <c r="D299">
        <f>IF(IF('CDS-C'!E158&lt;1,'CDS-C'!E158,'CDS-C'!E158/100)&lt;&gt;"",IF('CDS-C'!E158&lt;1,'CDS-C'!E158,'CDS-C'!E158/100),"")</f>
        <v>0.7228374738102364</v>
      </c>
    </row>
    <row r="300" spans="1:4" ht="12.75">
      <c r="A300" s="284" t="s">
        <v>341</v>
      </c>
      <c r="B300" s="284" t="s">
        <v>469</v>
      </c>
      <c r="D300">
        <f>IF(IF('CDS-C'!E159&lt;1,'CDS-C'!E159,'CDS-C'!E159/100)&lt;&gt;"",IF('CDS-C'!E159&lt;1,'CDS-C'!E159,'CDS-C'!E159/100),"")</f>
        <v>0.27716252618976356</v>
      </c>
    </row>
    <row r="301" spans="1:4" ht="12.75">
      <c r="A301" s="284" t="s">
        <v>341</v>
      </c>
      <c r="B301" s="284" t="s">
        <v>470</v>
      </c>
      <c r="D301">
        <f>IF(IF('CDS-C'!E160&lt;1,'CDS-C'!E160,'CDS-C'!E160/100)&lt;&gt;"",IF('CDS-C'!E160&lt;1,'CDS-C'!E160,'CDS-C'!E160/100),"")</f>
        <v>0.06614785992217899</v>
      </c>
    </row>
    <row r="302" spans="1:4" ht="12.75">
      <c r="A302" s="284" t="s">
        <v>341</v>
      </c>
      <c r="B302" s="284" t="s">
        <v>471</v>
      </c>
      <c r="D302">
        <f>IF(IF('CDS-C'!F161&lt;1,'CDS-C'!F161,'CDS-C'!F161/100)&lt;&gt;"",IF('CDS-C'!F161&lt;1,'CDS-C'!F161,'CDS-C'!F161/100),"")</f>
        <v>0.9249723145071982</v>
      </c>
    </row>
    <row r="303" spans="1:4" ht="12.75">
      <c r="A303" s="284" t="s">
        <v>341</v>
      </c>
      <c r="B303" s="284" t="s">
        <v>472</v>
      </c>
      <c r="D303">
        <f>IF(IF('CDS-C'!D164&lt;1,'CDS-C'!D164,'CDS-C'!D164/100)&lt;&gt;"",IF('CDS-C'!D164&lt;1,'CDS-C'!D164,'CDS-C'!D164/100),"")</f>
      </c>
    </row>
    <row r="304" spans="1:4" ht="12.75">
      <c r="A304" s="284" t="s">
        <v>341</v>
      </c>
      <c r="B304" s="284" t="s">
        <v>473</v>
      </c>
      <c r="D304">
        <f>IF(IF('CDS-C'!D165&lt;1,'CDS-C'!D165,'CDS-C'!D165/100)&lt;&gt;"",IF('CDS-C'!D165&lt;1,'CDS-C'!D165,'CDS-C'!D165/100),"")</f>
      </c>
    </row>
    <row r="305" spans="1:4" ht="12.75">
      <c r="A305" s="284" t="s">
        <v>341</v>
      </c>
      <c r="B305" s="284" t="s">
        <v>474</v>
      </c>
      <c r="D305">
        <f>IF(IF('CDS-C'!D166&lt;1,'CDS-C'!D166,'CDS-C'!D166/100)&lt;&gt;"",IF('CDS-C'!D166&lt;1,'CDS-C'!D166,'CDS-C'!D166/100),"")</f>
      </c>
    </row>
    <row r="306" spans="1:4" ht="12.75">
      <c r="A306" s="284" t="s">
        <v>341</v>
      </c>
      <c r="B306" s="284" t="s">
        <v>475</v>
      </c>
      <c r="D306">
        <f>IF(IF('CDS-C'!D167&lt;1,'CDS-C'!D167,'CDS-C'!D167/100)&lt;&gt;"",IF('CDS-C'!D167&lt;1,'CDS-C'!D167,'CDS-C'!D167/100),"")</f>
      </c>
    </row>
    <row r="307" spans="1:4" ht="12.75">
      <c r="A307" s="284" t="s">
        <v>341</v>
      </c>
      <c r="B307" s="284" t="s">
        <v>476</v>
      </c>
      <c r="D307">
        <f>IF(IF('CDS-C'!D168&lt;1,'CDS-C'!D168,'CDS-C'!D168/100)&lt;&gt;"",IF('CDS-C'!D168&lt;1,'CDS-C'!D168,'CDS-C'!D168/100),"")</f>
        <v>0</v>
      </c>
    </row>
    <row r="308" spans="1:4" ht="12.75">
      <c r="A308" s="284" t="s">
        <v>341</v>
      </c>
      <c r="B308" s="284" t="s">
        <v>477</v>
      </c>
      <c r="D308">
        <f>IF('CDS-C'!E169&lt;&gt;"",'CDS-C'!E169,"")</f>
      </c>
    </row>
    <row r="309" spans="1:4" ht="12.75">
      <c r="A309" s="284" t="s">
        <v>341</v>
      </c>
      <c r="B309" s="284" t="s">
        <v>478</v>
      </c>
      <c r="D309">
        <f>IF('CDS-C'!E170&lt;&gt;"",'CDS-C'!E170,"")</f>
      </c>
    </row>
    <row r="310" spans="1:3" ht="12.75">
      <c r="A310" s="284" t="s">
        <v>341</v>
      </c>
      <c r="B310" s="284" t="s">
        <v>479</v>
      </c>
      <c r="C310" t="str">
        <f>IF(TRIM('CDS-C'!C175)&lt;&gt;"","Yes ","")&amp;IF(TRIM('CDS-C'!D175)&lt;&gt;"","No ","")</f>
        <v>Yes </v>
      </c>
    </row>
    <row r="311" spans="1:4" ht="12.75">
      <c r="A311" s="284" t="s">
        <v>341</v>
      </c>
      <c r="B311" s="284" t="s">
        <v>480</v>
      </c>
      <c r="D311">
        <f>IF('CDS-C'!C176&lt;&gt;"",'CDS-C'!C176,"")</f>
        <v>30</v>
      </c>
    </row>
    <row r="312" spans="1:3" ht="12.75">
      <c r="A312" s="284" t="s">
        <v>341</v>
      </c>
      <c r="B312" s="284" t="s">
        <v>481</v>
      </c>
      <c r="C312" t="str">
        <f>IF(TRIM('CDS-C'!C178)&lt;&gt;"","Yes ","")&amp;IF(TRIM('CDS-C'!D178)&lt;&gt;"","No ","")</f>
        <v>Yes </v>
      </c>
    </row>
    <row r="313" spans="1:3" ht="12.75">
      <c r="A313" s="284" t="s">
        <v>341</v>
      </c>
      <c r="B313" s="284" t="s">
        <v>482</v>
      </c>
      <c r="C313" t="str">
        <f>IF(TRIM('CDS-C'!C182)&lt;&gt;"","Yes ","")&amp;IF(TRIM('CDS-C'!D182)&lt;&gt;"","No ","")</f>
        <v>Yes </v>
      </c>
    </row>
    <row r="314" spans="1:5" ht="12.75">
      <c r="A314" s="284" t="s">
        <v>341</v>
      </c>
      <c r="B314" s="284" t="s">
        <v>483</v>
      </c>
      <c r="E314" s="288">
        <f>IF('CDS-C'!C183&lt;&gt;"",'CDS-C'!C183,"")</f>
        <v>38534</v>
      </c>
    </row>
    <row r="315" spans="1:5" ht="12.75">
      <c r="A315" s="284" t="s">
        <v>341</v>
      </c>
      <c r="B315" s="284" t="s">
        <v>484</v>
      </c>
      <c r="E315" s="288">
        <f>IF('CDS-C'!C184&lt;&gt;"",'CDS-C'!C184,"")</f>
        <v>38443</v>
      </c>
    </row>
    <row r="316" spans="1:3" ht="12.75">
      <c r="A316" s="284" t="s">
        <v>341</v>
      </c>
      <c r="B316" s="284" t="s">
        <v>1314</v>
      </c>
      <c r="C316" t="str">
        <f>IF(TRIM('CDS-C'!E187)&lt;&gt;"","Yes ","")&amp;IF(TRIM('CDS-C'!F187)&lt;&gt;"","No ","")</f>
        <v>Yes </v>
      </c>
    </row>
    <row r="317" spans="1:5" ht="12.75">
      <c r="A317" s="284" t="s">
        <v>341</v>
      </c>
      <c r="B317" s="284" t="s">
        <v>485</v>
      </c>
      <c r="E317" s="288">
        <f>IF('CDS-C'!C190&lt;&gt;"",'CDS-C'!C190,"")</f>
        <v>38657</v>
      </c>
    </row>
    <row r="318" spans="1:5" ht="12.75">
      <c r="A318" s="284" t="s">
        <v>341</v>
      </c>
      <c r="B318" s="284" t="s">
        <v>486</v>
      </c>
      <c r="E318" s="288">
        <f>IF('CDS-C'!C191&lt;&gt;"",'CDS-C'!C191,"")</f>
      </c>
    </row>
    <row r="319" spans="1:3" ht="12.75">
      <c r="A319" s="284" t="s">
        <v>341</v>
      </c>
      <c r="B319" s="284" t="s">
        <v>487</v>
      </c>
      <c r="C319">
        <f>IF(TRIM('CDS-C'!B192)&lt;&gt;"Other:",'CDS-C'!B192,'CDS-C'!C92)&amp;IF(TRIM('CDS-C'!B193)&lt;&gt;""," "&amp;'CDS-C'!B193,"")</f>
      </c>
    </row>
    <row r="320" spans="1:5" ht="12.75">
      <c r="A320" s="284" t="s">
        <v>341</v>
      </c>
      <c r="B320" s="284" t="s">
        <v>488</v>
      </c>
      <c r="E320" s="288">
        <f>IF('CDS-C'!C196&lt;&gt;"",'CDS-C'!C196,"")</f>
      </c>
    </row>
    <row r="321" spans="1:3" ht="12.75">
      <c r="A321" s="284" t="s">
        <v>341</v>
      </c>
      <c r="B321" s="284" t="s">
        <v>489</v>
      </c>
      <c r="C321" t="str">
        <f>IF('CDS-C'!C197&lt;&gt;"",'CDS-C'!C197,"")</f>
        <v>X</v>
      </c>
    </row>
    <row r="322" spans="1:4" ht="12.75">
      <c r="A322" s="284" t="s">
        <v>341</v>
      </c>
      <c r="B322" s="284" t="s">
        <v>490</v>
      </c>
      <c r="D322">
        <f>IF(IF(TRIM('CDS-C'!B198)&lt;&gt;"Must reply by May 1 or within _____ weeks if notified thereafter",'CDS-C'!B198,'CDS-C'!C198)&lt;&gt;"",IF(TRIM('CDS-C'!B198)&lt;&gt;"Must reply by May 1 or within _____ weeks if notified thereafter",'CDS-C'!B198,'CDS-C'!C198),"")</f>
      </c>
    </row>
    <row r="323" spans="1:3" ht="12.75">
      <c r="A323" s="284" t="s">
        <v>341</v>
      </c>
      <c r="B323" s="284" t="s">
        <v>491</v>
      </c>
      <c r="C323" s="290">
        <f>IF(IF(TRIM('CDS-C'!B199)&lt;&gt;"Other:",'CDS-C'!B199,'CDS-C'!C199)&lt;&gt;"",IF(TRIM('CDS-C'!B199)&lt;&gt;"Other:",'CDS-C'!B199,'CDS-C'!C199),"")&amp;IF(TRIM('CDS-C'!B200)&lt;&gt;""," "&amp;TRIM('CDS-C'!B200),"")</f>
      </c>
    </row>
    <row r="324" spans="1:3" ht="12.75">
      <c r="A324" s="284" t="s">
        <v>341</v>
      </c>
      <c r="B324" s="284" t="s">
        <v>492</v>
      </c>
      <c r="C324" t="str">
        <f>IF(TRIM('CDS-C'!E204)&lt;&gt;"","Yes ","")&amp;IF(TRIM('CDS-C'!F204)&lt;&gt;"","No ","")</f>
        <v>Yes </v>
      </c>
    </row>
    <row r="325" spans="1:3" ht="12.75">
      <c r="A325" s="284" t="s">
        <v>341</v>
      </c>
      <c r="B325" s="284" t="s">
        <v>493</v>
      </c>
      <c r="C325">
        <f>IF('CDS-C'!D205&lt;&gt;"",'CDS-C'!D205,"")</f>
      </c>
    </row>
    <row r="326" spans="1:3" ht="12.75">
      <c r="A326" s="284" t="s">
        <v>341</v>
      </c>
      <c r="B326" s="284" t="s">
        <v>1318</v>
      </c>
      <c r="C326" t="str">
        <f>IF(TRIM('CDS-C'!E209)&lt;&gt;"","Yes ","")&amp;IF(TRIM('CDS-C'!F209)&lt;&gt;"","No ","")</f>
        <v>Yes </v>
      </c>
    </row>
    <row r="327" spans="1:3" ht="12.75">
      <c r="A327" s="284" t="s">
        <v>341</v>
      </c>
      <c r="B327" s="284" t="s">
        <v>494</v>
      </c>
      <c r="C327" t="str">
        <f>IF(TRIM('CDS-C'!E213)&lt;&gt;"","Yes ","")&amp;IF(TRIM('CDS-C'!F213)&lt;&gt;"","No ","")</f>
        <v>No </v>
      </c>
    </row>
    <row r="328" spans="1:3" ht="12.75">
      <c r="A328" s="284" t="s">
        <v>341</v>
      </c>
      <c r="B328" s="284" t="s">
        <v>495</v>
      </c>
      <c r="C328">
        <f>IF(TRIM('CDS-C'!E214)&lt;&gt;"","Yes ","")&amp;IF(TRIM('CDS-C'!F214)&lt;&gt;"","No ","")</f>
      </c>
    </row>
    <row r="329" spans="1:3" ht="12.75">
      <c r="A329" s="284" t="s">
        <v>341</v>
      </c>
      <c r="B329" s="284" t="s">
        <v>496</v>
      </c>
      <c r="C329" t="str">
        <f>IF(TRIM('CDS-C'!E215)&lt;&gt;"","Yes ","")&amp;IF(TRIM('CDS-C'!F215)&lt;&gt;"","No ","")</f>
        <v>No </v>
      </c>
    </row>
    <row r="330" spans="1:3" ht="12.75">
      <c r="A330" s="284" t="s">
        <v>341</v>
      </c>
      <c r="B330" s="284" t="s">
        <v>497</v>
      </c>
      <c r="C330" t="str">
        <f>IF(TRIM('CDS-C'!E220)&lt;&gt;"","Yes ","")&amp;IF(TRIM('CDS-C'!F220)&lt;&gt;"","No ","")</f>
        <v>No </v>
      </c>
    </row>
    <row r="331" spans="1:5" ht="12.75">
      <c r="A331" s="284" t="s">
        <v>341</v>
      </c>
      <c r="B331" s="284" t="s">
        <v>498</v>
      </c>
      <c r="E331" s="288">
        <f>IF('CDS-C'!E222&lt;&gt;"",'CDS-C'!E222,"")</f>
      </c>
    </row>
    <row r="332" spans="1:5" ht="12.75">
      <c r="A332" s="284" t="s">
        <v>341</v>
      </c>
      <c r="B332" s="284" t="s">
        <v>499</v>
      </c>
      <c r="E332" s="288">
        <f>IF('CDS-C'!E223&lt;&gt;"",'CDS-C'!E223,"")</f>
      </c>
    </row>
    <row r="333" spans="1:5" ht="12.75">
      <c r="A333" s="284" t="s">
        <v>341</v>
      </c>
      <c r="B333" s="284" t="s">
        <v>500</v>
      </c>
      <c r="E333" s="288">
        <f>IF('CDS-C'!E224&lt;&gt;"",'CDS-C'!E224,"")</f>
      </c>
    </row>
    <row r="334" spans="1:5" ht="12.75">
      <c r="A334" s="284" t="s">
        <v>341</v>
      </c>
      <c r="B334" s="284" t="s">
        <v>501</v>
      </c>
      <c r="E334" s="288">
        <f>IF('CDS-C'!E225&lt;&gt;"",'CDS-C'!E225,"")</f>
      </c>
    </row>
    <row r="335" spans="1:4" ht="12.75">
      <c r="A335" s="284" t="s">
        <v>341</v>
      </c>
      <c r="B335" s="284" t="s">
        <v>502</v>
      </c>
      <c r="D335">
        <f>IF('CDS-C'!E227&lt;&gt;"",'CDS-C'!E227,"")</f>
      </c>
    </row>
    <row r="336" spans="1:4" ht="12.75">
      <c r="A336" s="284" t="s">
        <v>341</v>
      </c>
      <c r="B336" s="284" t="s">
        <v>503</v>
      </c>
      <c r="D336">
        <f>IF('CDS-C'!E228&lt;&gt;"",'CDS-C'!E228,"")</f>
      </c>
    </row>
    <row r="337" spans="1:3" ht="12.75">
      <c r="A337" s="284" t="s">
        <v>341</v>
      </c>
      <c r="B337" s="284" t="s">
        <v>504</v>
      </c>
      <c r="C337">
        <f>IF(TRIM('CDS-C'!B229)&lt;&gt;"Please provide significant details about your early decision plan:",'CDS-C'!B229,"")</f>
      </c>
    </row>
    <row r="338" spans="1:3" ht="12.75">
      <c r="A338" s="284" t="s">
        <v>341</v>
      </c>
      <c r="B338" s="284" t="s">
        <v>505</v>
      </c>
      <c r="C338" t="str">
        <f>IF(TRIM('CDS-C'!E234)&lt;&gt;"","Yes ","")&amp;IF(TRIM('CDS-C'!F234)&lt;&gt;"","No ","")</f>
        <v>No </v>
      </c>
    </row>
    <row r="339" spans="1:5" ht="12.75">
      <c r="A339" s="284" t="s">
        <v>341</v>
      </c>
      <c r="B339" s="284" t="s">
        <v>506</v>
      </c>
      <c r="E339" s="288">
        <f>IF('CDS-C'!E236&lt;&gt;"",'CDS-C'!E236,"")</f>
      </c>
    </row>
    <row r="340" spans="1:5" ht="12.75">
      <c r="A340" s="284" t="s">
        <v>341</v>
      </c>
      <c r="B340" s="284" t="s">
        <v>507</v>
      </c>
      <c r="E340" s="288">
        <f>IF('CDS-C'!E237&lt;&gt;"",'CDS-C'!E237,"")</f>
      </c>
    </row>
    <row r="341" spans="1:4" ht="12.75">
      <c r="A341" s="284" t="s">
        <v>508</v>
      </c>
      <c r="B341" s="284" t="s">
        <v>509</v>
      </c>
      <c r="C341" t="str">
        <f>IF(TRIM('CDS-D'!E5)&lt;&gt;"","Yes ","")&amp;IF(TRIM('CDS-D'!F5)&lt;&gt;"","No ","")</f>
        <v>Yes </v>
      </c>
      <c r="D341" s="293"/>
    </row>
    <row r="342" spans="1:3" ht="12.75">
      <c r="A342" s="284" t="s">
        <v>508</v>
      </c>
      <c r="B342" s="284" t="s">
        <v>510</v>
      </c>
      <c r="C342" t="str">
        <f>IF(TRIM('CDS-D'!E6)&lt;&gt;"","Yes ","")&amp;IF(TRIM('CDS-D'!F6)&lt;&gt;"","No ","")</f>
        <v>Yes </v>
      </c>
    </row>
    <row r="343" spans="1:4" ht="12.75">
      <c r="A343" s="284" t="s">
        <v>508</v>
      </c>
      <c r="B343" s="284" t="s">
        <v>511</v>
      </c>
      <c r="D343">
        <f>IF('CDS-D'!C10&lt;&gt;"",'CDS-D'!C10,"")</f>
        <v>2009</v>
      </c>
    </row>
    <row r="344" spans="1:4" ht="12.75">
      <c r="A344" s="284" t="s">
        <v>508</v>
      </c>
      <c r="B344" s="284" t="s">
        <v>512</v>
      </c>
      <c r="D344">
        <f>IF('CDS-D'!C11&lt;&gt;"",'CDS-D'!C11,"")</f>
        <v>2497</v>
      </c>
    </row>
    <row r="345" spans="1:4" ht="12.75">
      <c r="A345" s="284" t="s">
        <v>508</v>
      </c>
      <c r="B345" s="284" t="s">
        <v>513</v>
      </c>
      <c r="D345">
        <f>IF('CDS-D'!C12&lt;&gt;"",'CDS-D'!C12,"")</f>
        <v>4506</v>
      </c>
    </row>
    <row r="346" spans="1:4" ht="12.75">
      <c r="A346" s="284" t="s">
        <v>508</v>
      </c>
      <c r="B346" s="284" t="s">
        <v>514</v>
      </c>
      <c r="D346">
        <f>IF('CDS-D'!D10&lt;&gt;"",'CDS-D'!D10,"")</f>
        <v>1866</v>
      </c>
    </row>
    <row r="347" spans="1:4" ht="12.75">
      <c r="A347" s="284" t="s">
        <v>508</v>
      </c>
      <c r="B347" s="284" t="s">
        <v>515</v>
      </c>
      <c r="D347">
        <f>IF('CDS-D'!D11&lt;&gt;"",'CDS-D'!D11,"")</f>
        <v>2369</v>
      </c>
    </row>
    <row r="348" spans="1:4" ht="12.75">
      <c r="A348" s="284" t="s">
        <v>508</v>
      </c>
      <c r="B348" s="284" t="s">
        <v>516</v>
      </c>
      <c r="D348">
        <f>IF('CDS-D'!D12&lt;&gt;"",'CDS-D'!D12,"")</f>
        <v>4235</v>
      </c>
    </row>
    <row r="349" spans="1:4" ht="12.75">
      <c r="A349" s="284" t="s">
        <v>508</v>
      </c>
      <c r="B349" s="284" t="s">
        <v>517</v>
      </c>
      <c r="D349">
        <f>IF('CDS-D'!E10&lt;&gt;"",'CDS-D'!E10,"")</f>
        <v>1253</v>
      </c>
    </row>
    <row r="350" spans="1:4" ht="12.75">
      <c r="A350" s="284" t="s">
        <v>508</v>
      </c>
      <c r="B350" s="284" t="s">
        <v>518</v>
      </c>
      <c r="D350">
        <f>IF('CDS-D'!E11&lt;&gt;"",'CDS-D'!E11,"")</f>
        <v>1540</v>
      </c>
    </row>
    <row r="351" spans="1:4" ht="12.75">
      <c r="A351" s="284" t="s">
        <v>508</v>
      </c>
      <c r="B351" s="284" t="s">
        <v>519</v>
      </c>
      <c r="D351">
        <f>IF('CDS-D'!E12&lt;&gt;"",'CDS-D'!E12,"")</f>
        <v>2793</v>
      </c>
    </row>
    <row r="352" spans="1:3" ht="12.75">
      <c r="A352" s="284" t="s">
        <v>508</v>
      </c>
      <c r="B352" s="284" t="s">
        <v>123</v>
      </c>
      <c r="C352" t="str">
        <f>IF(TRIM('CDS-D'!C16)&lt;&gt;"","Fall ","")&amp;IF(TRIM('CDS-D'!C17)&lt;&gt;"","Winter ","")&amp;IF(TRIM('CDS-D'!C18)&lt;&gt;"","Spring ","")&amp;IF(TRIM('CDS-D'!C19)&lt;&gt;"","Summer","")</f>
        <v>Fall Spring Summer</v>
      </c>
    </row>
    <row r="353" spans="1:3" ht="12.75">
      <c r="A353" s="284" t="s">
        <v>508</v>
      </c>
      <c r="B353" s="284" t="s">
        <v>520</v>
      </c>
      <c r="C353" t="str">
        <f>IF(TRIM('CDS-D'!E22)&lt;&gt;"","Yes ","")&amp;IF(TRIM('CDS-D'!F22)&lt;&gt;"","No ","")</f>
        <v>Yes </v>
      </c>
    </row>
    <row r="354" spans="1:4" ht="12.75">
      <c r="A354" s="284" t="s">
        <v>508</v>
      </c>
      <c r="B354" s="284" t="s">
        <v>521</v>
      </c>
      <c r="D354">
        <f>IF('CDS-D'!E23&lt;&gt;"",'CDS-D'!E23,"")</f>
        <v>30</v>
      </c>
    </row>
    <row r="355" spans="1:3" ht="12.75">
      <c r="A355" s="284" t="s">
        <v>508</v>
      </c>
      <c r="B355" s="284" t="s">
        <v>522</v>
      </c>
      <c r="C355" t="str">
        <f>IF(TRIM('CDS-D'!C27)&lt;&gt;"","Required of all ","")&amp;IF(TRIM('CDS-D'!D27)&lt;&gt;"","Recommended of all ","")&amp;IF(TRIM('CDS-D'!E27)&lt;&gt;"","Recommended of some ","")&amp;IF(TRIM('CDS-D'!F27)&lt;&gt;"","Required of some","")&amp;IF(TRIM('CDS-D'!G27)&lt;&gt;""," Not required","")</f>
        <v>Required of some</v>
      </c>
    </row>
    <row r="356" spans="1:3" ht="12.75">
      <c r="A356" s="284" t="s">
        <v>508</v>
      </c>
      <c r="B356" s="284" t="s">
        <v>523</v>
      </c>
      <c r="C356" t="str">
        <f>IF(TRIM('CDS-D'!C28)&lt;&gt;"","Required of all ","")&amp;IF(TRIM('CDS-D'!D28)&lt;&gt;"","Recommended of all ","")&amp;IF(TRIM('CDS-D'!E28)&lt;&gt;"","Recommended of some ","")&amp;IF(TRIM('CDS-D'!F28)&lt;&gt;"","Required of some","")&amp;IF(TRIM('CDS-D'!G28)&lt;&gt;""," Not required","")</f>
        <v>Required of all </v>
      </c>
    </row>
    <row r="357" spans="1:3" ht="12.75">
      <c r="A357" s="284" t="s">
        <v>508</v>
      </c>
      <c r="B357" s="284" t="s">
        <v>524</v>
      </c>
      <c r="C357" t="str">
        <f>IF(TRIM('CDS-D'!C29)&lt;&gt;"","Required of all ","")&amp;IF(TRIM('CDS-D'!D29)&lt;&gt;"","Recommended of all ","")&amp;IF(TRIM('CDS-D'!E29)&lt;&gt;"","Recommended of some ","")&amp;IF(TRIM('CDS-D'!F29)&lt;&gt;"","Required of some","")&amp;IF(TRIM('CDS-D'!G29)&lt;&gt;""," Not required","")</f>
        <v> Not required</v>
      </c>
    </row>
    <row r="358" spans="1:3" ht="12.75">
      <c r="A358" s="284" t="s">
        <v>508</v>
      </c>
      <c r="B358" s="284" t="s">
        <v>525</v>
      </c>
      <c r="C358" t="str">
        <f>IF(TRIM('CDS-D'!C30)&lt;&gt;"","Required of all ","")&amp;IF(TRIM('CDS-D'!D30)&lt;&gt;"","Recommended of all ","")&amp;IF(TRIM('CDS-D'!E30)&lt;&gt;"","Recommended of some ","")&amp;IF(TRIM('CDS-D'!F30)&lt;&gt;"","Required of some","")&amp;IF(TRIM('CDS-D'!G30)&lt;&gt;""," Not required","")</f>
        <v> Not required</v>
      </c>
    </row>
    <row r="359" spans="1:3" ht="12.75">
      <c r="A359" s="284" t="s">
        <v>508</v>
      </c>
      <c r="B359" s="284" t="s">
        <v>526</v>
      </c>
      <c r="C359" t="str">
        <f>IF(TRIM('CDS-D'!C31)&lt;&gt;"","Required of all ","")&amp;IF(TRIM('CDS-D'!D31)&lt;&gt;"","Recommended of all ","")&amp;IF(TRIM('CDS-D'!E31)&lt;&gt;"","Recommended of some ","")&amp;IF(TRIM('CDS-D'!F31)&lt;&gt;"","Required of some","")&amp;IF(TRIM('CDS-D'!G31)&lt;&gt;""," Not required","")</f>
        <v>Required of some</v>
      </c>
    </row>
    <row r="360" spans="1:3" ht="12.75">
      <c r="A360" s="284" t="s">
        <v>508</v>
      </c>
      <c r="B360" s="284" t="s">
        <v>527</v>
      </c>
      <c r="C360" t="str">
        <f>IF(TRIM('CDS-D'!C32)&lt;&gt;"","Required of all ","")&amp;IF(TRIM('CDS-D'!D32)&lt;&gt;"","Recommended of all ","")&amp;IF(TRIM('CDS-D'!E32)&lt;&gt;"","Recommended of some ","")&amp;IF(TRIM('CDS-D'!F32)&lt;&gt;"","Required of some","")&amp;IF(TRIM('CDS-D'!G32)&lt;&gt;""," Not required","")</f>
        <v>Required of all </v>
      </c>
    </row>
    <row r="361" spans="1:3" ht="12.75">
      <c r="A361" s="284" t="s">
        <v>508</v>
      </c>
      <c r="B361" s="284" t="s">
        <v>1554</v>
      </c>
      <c r="C361">
        <f>IF('CDS-D'!E34&lt;&gt;"",'CDS-D'!E34,"")</f>
      </c>
    </row>
    <row r="362" spans="1:3" ht="12.75">
      <c r="A362" s="284" t="s">
        <v>508</v>
      </c>
      <c r="B362" s="284" t="s">
        <v>1555</v>
      </c>
      <c r="C362">
        <f>IF('CDS-D'!E36&lt;&gt;"",'CDS-D'!E36,"")</f>
        <v>2</v>
      </c>
    </row>
    <row r="363" spans="1:3" ht="12.75">
      <c r="A363" s="284" t="s">
        <v>508</v>
      </c>
      <c r="B363" s="284" t="s">
        <v>1556</v>
      </c>
      <c r="C363" t="str">
        <f>IF(TRIM('CDS-D'!B38)&lt;&gt;"List any other application requirements specific to transfer applicants:",'CDS-D'!B38,"")</f>
        <v>List any other application requirements specific to transfer applicants:
Must be eligible to return to previous institution</v>
      </c>
    </row>
    <row r="364" spans="1:5" ht="12.75">
      <c r="A364" s="284" t="s">
        <v>508</v>
      </c>
      <c r="B364" s="284" t="s">
        <v>528</v>
      </c>
      <c r="E364" s="288">
        <f>IF('CDS-D'!C$43&lt;&gt;"",'CDS-D'!C$43,"")</f>
        <v>38443</v>
      </c>
    </row>
    <row r="365" spans="1:5" ht="12.75">
      <c r="A365" s="284" t="s">
        <v>508</v>
      </c>
      <c r="B365" s="284" t="s">
        <v>529</v>
      </c>
      <c r="E365" s="288">
        <f>IF('CDS-D'!D$43&lt;&gt;"",'CDS-D'!D$43,"")</f>
        <v>38534</v>
      </c>
    </row>
    <row r="366" spans="1:5" ht="12.75">
      <c r="A366" s="284" t="s">
        <v>508</v>
      </c>
      <c r="B366" s="284" t="s">
        <v>530</v>
      </c>
      <c r="E366" s="288">
        <f>IF('CDS-D'!E$43&lt;&gt;"",'CDS-D'!E$43,"")</f>
      </c>
    </row>
    <row r="367" spans="1:5" ht="12.75">
      <c r="A367" s="284" t="s">
        <v>508</v>
      </c>
      <c r="B367" s="284" t="s">
        <v>531</v>
      </c>
      <c r="E367" s="288">
        <f>IF('CDS-D'!F$43&lt;&gt;"",'CDS-D'!F$43,"")</f>
      </c>
    </row>
    <row r="368" spans="1:5" ht="12.75">
      <c r="A368" s="284" t="s">
        <v>508</v>
      </c>
      <c r="B368" s="284" t="s">
        <v>532</v>
      </c>
      <c r="C368" s="290" t="str">
        <f>IF(TRIM('CDS-D'!G43)&lt;&gt;"","Fall - Rolling Admission","")</f>
        <v>Fall - Rolling Admission</v>
      </c>
      <c r="E368" s="287"/>
    </row>
    <row r="369" spans="1:5" ht="12.75">
      <c r="A369" s="284" t="s">
        <v>508</v>
      </c>
      <c r="B369" s="284" t="s">
        <v>533</v>
      </c>
      <c r="E369" s="288">
        <f>IF('CDS-D'!C$44&lt;&gt;"",'CDS-D'!C$44,"")</f>
      </c>
    </row>
    <row r="370" spans="1:5" ht="12.75">
      <c r="A370" s="284" t="s">
        <v>508</v>
      </c>
      <c r="B370" s="284" t="s">
        <v>534</v>
      </c>
      <c r="E370" s="288">
        <f>IF('CDS-D'!D$44&lt;&gt;"",'CDS-D'!D$44,"")</f>
      </c>
    </row>
    <row r="371" spans="1:5" ht="12.75">
      <c r="A371" s="284" t="s">
        <v>508</v>
      </c>
      <c r="B371" s="284" t="s">
        <v>535</v>
      </c>
      <c r="E371" s="288">
        <f>IF('CDS-D'!E$44&lt;&gt;"",'CDS-D'!E$44,"")</f>
      </c>
    </row>
    <row r="372" spans="1:5" ht="12.75">
      <c r="A372" s="284" t="s">
        <v>508</v>
      </c>
      <c r="B372" s="284" t="s">
        <v>536</v>
      </c>
      <c r="E372" s="288">
        <f>IF('CDS-D'!F$44&lt;&gt;"",'CDS-D'!F$44,"")</f>
      </c>
    </row>
    <row r="373" spans="1:3" ht="12.75">
      <c r="A373" s="284" t="s">
        <v>508</v>
      </c>
      <c r="B373" s="284" t="s">
        <v>537</v>
      </c>
      <c r="C373" s="290">
        <f>IF(TRIM('CDS-D'!G44)&lt;&gt;"","Winter - Rolling Admission","")</f>
      </c>
    </row>
    <row r="374" spans="1:5" ht="12.75">
      <c r="A374" s="284" t="s">
        <v>508</v>
      </c>
      <c r="B374" s="284" t="s">
        <v>538</v>
      </c>
      <c r="E374" s="288">
        <f>IF('CDS-D'!C$45&lt;&gt;"",'CDS-D'!C$45,"")</f>
        <v>38657</v>
      </c>
    </row>
    <row r="375" spans="1:5" ht="12.75">
      <c r="A375" s="284" t="s">
        <v>508</v>
      </c>
      <c r="B375" s="284" t="s">
        <v>539</v>
      </c>
      <c r="E375" s="288">
        <f>IF('CDS-D'!D$45&lt;&gt;"",'CDS-D'!D$45,"")</f>
        <v>38687</v>
      </c>
    </row>
    <row r="376" spans="1:5" ht="12.75">
      <c r="A376" s="284" t="s">
        <v>508</v>
      </c>
      <c r="B376" s="284" t="s">
        <v>540</v>
      </c>
      <c r="E376" s="288">
        <f>IF('CDS-D'!E$45&lt;&gt;"",'CDS-D'!E$45,"")</f>
      </c>
    </row>
    <row r="377" spans="1:5" ht="12.75">
      <c r="A377" s="284" t="s">
        <v>508</v>
      </c>
      <c r="B377" s="284" t="s">
        <v>541</v>
      </c>
      <c r="E377" s="288">
        <f>IF('CDS-D'!F$45&lt;&gt;"",'CDS-D'!F$45,"")</f>
      </c>
    </row>
    <row r="378" spans="1:3" ht="12.75">
      <c r="A378" s="284" t="s">
        <v>508</v>
      </c>
      <c r="B378" s="284" t="s">
        <v>542</v>
      </c>
      <c r="C378" s="290" t="str">
        <f>IF(TRIM('CDS-D'!G45)&lt;&gt;"","Spring - Rolling Admission","")</f>
        <v>Spring - Rolling Admission</v>
      </c>
    </row>
    <row r="379" spans="1:5" ht="12.75">
      <c r="A379" s="284" t="s">
        <v>508</v>
      </c>
      <c r="B379" s="284" t="s">
        <v>543</v>
      </c>
      <c r="E379" s="288">
        <f>IF('CDS-D'!C$46&lt;&gt;"",'CDS-D'!C$46,"")</f>
        <v>38412</v>
      </c>
    </row>
    <row r="380" spans="1:5" ht="12.75">
      <c r="A380" s="284" t="s">
        <v>508</v>
      </c>
      <c r="B380" s="284" t="s">
        <v>544</v>
      </c>
      <c r="E380" s="288">
        <f>IF('CDS-D'!D$46&lt;&gt;"",'CDS-D'!D$46,"")</f>
        <v>38473</v>
      </c>
    </row>
    <row r="381" spans="1:5" ht="12.75">
      <c r="A381" s="284" t="s">
        <v>508</v>
      </c>
      <c r="B381" s="284" t="s">
        <v>545</v>
      </c>
      <c r="E381" s="288">
        <f>IF('CDS-D'!E$46&lt;&gt;"",'CDS-D'!E$46,"")</f>
      </c>
    </row>
    <row r="382" spans="1:5" ht="12.75">
      <c r="A382" s="284" t="s">
        <v>508</v>
      </c>
      <c r="B382" s="284" t="s">
        <v>546</v>
      </c>
      <c r="E382" s="288">
        <f>IF('CDS-D'!F$46&lt;&gt;"",'CDS-D'!F$46,"")</f>
      </c>
    </row>
    <row r="383" spans="1:3" ht="12.75">
      <c r="A383" s="284" t="s">
        <v>508</v>
      </c>
      <c r="B383" s="284" t="s">
        <v>547</v>
      </c>
      <c r="C383" s="290" t="str">
        <f>IF(TRIM('CDS-D'!G46)&lt;&gt;"","Summer - Rolling Admission","")</f>
        <v>Summer - Rolling Admission</v>
      </c>
    </row>
    <row r="384" spans="1:3" ht="12.75">
      <c r="A384" s="284" t="s">
        <v>508</v>
      </c>
      <c r="B384" s="284" t="s">
        <v>1559</v>
      </c>
      <c r="C384">
        <f>IF(TRIM('CDS-D'!E49)&lt;&gt;"","Yes ","")&amp;IF(TRIM('CDS-D'!F49)&lt;&gt;"","No ","")</f>
      </c>
    </row>
    <row r="385" spans="1:3" ht="12.75">
      <c r="A385" s="284" t="s">
        <v>508</v>
      </c>
      <c r="B385" s="284" t="s">
        <v>1560</v>
      </c>
      <c r="C385" t="str">
        <f>IF(TRIM('CDS-D'!B51)&lt;&gt;"Describe additional requirements for transfer admission, if applicable:",'CDS-D'!B51,"")</f>
        <v>Describe additional requirements for transfer admission, if applicable: 
Maximum of 75% of credit hours required for degree may be transferred from a 4-year institution.  Twenty-four of the last 30 semester credit hours applied to the degree program must be completed in residence, with the exception that among University of Texas System components, a student may, with the approval of the appropriate dean, transfer additional coursework to the program at the degree-granting institution.  Of the minimum 39 upper-division semester credit hours required in all degree programs, 18 must be eared in UTSA courses.  At least 6 semester credit hours of upper-division coursework in the major must be completed at UTSA.  Additional hours in the major sequence may be required under individual UTSA degree plans.  Applicants with fewer than 30 credit hours must meet freshman requirements.</v>
      </c>
    </row>
    <row r="386" spans="1:3" ht="12.75">
      <c r="A386" s="284" t="s">
        <v>508</v>
      </c>
      <c r="B386" s="284" t="s">
        <v>1562</v>
      </c>
      <c r="C386" t="str">
        <f>IF('CDS-D'!E55&lt;&gt;"",'CDS-D'!E55,"")</f>
        <v>D</v>
      </c>
    </row>
    <row r="387" spans="1:4" ht="12.75">
      <c r="A387" s="284" t="s">
        <v>508</v>
      </c>
      <c r="B387" s="284" t="s">
        <v>548</v>
      </c>
      <c r="D387">
        <f>IF('CDS-D'!E58&lt;&gt;"",'CDS-D'!E58,"")</f>
        <v>66</v>
      </c>
    </row>
    <row r="388" spans="1:3" ht="12.75">
      <c r="A388" s="284" t="s">
        <v>508</v>
      </c>
      <c r="B388" s="284" t="s">
        <v>549</v>
      </c>
      <c r="C388" t="str">
        <f>IF('CDS-D'!F58&lt;&gt;"",'CDS-D'!F58,"")</f>
        <v>Credit Hours</v>
      </c>
    </row>
    <row r="389" spans="1:4" ht="12.75">
      <c r="A389" s="284" t="s">
        <v>508</v>
      </c>
      <c r="B389" s="284" t="s">
        <v>550</v>
      </c>
      <c r="D389">
        <f>IF('CDS-D'!E61&lt;&gt;"",'CDS-D'!E61,"")</f>
      </c>
    </row>
    <row r="390" spans="1:3" ht="12.75">
      <c r="A390" s="284" t="s">
        <v>508</v>
      </c>
      <c r="B390" s="284" t="s">
        <v>551</v>
      </c>
      <c r="C390" t="str">
        <f>IF('CDS-D'!F61&lt;&gt;"",'CDS-D'!F61,"")</f>
        <v>Credit Hours</v>
      </c>
    </row>
    <row r="391" spans="1:4" ht="12.75">
      <c r="A391" s="284" t="s">
        <v>508</v>
      </c>
      <c r="B391" s="284" t="s">
        <v>1569</v>
      </c>
      <c r="D391">
        <f>IF('CDS-D'!E63&lt;&gt;"",'CDS-D'!E63,"")</f>
      </c>
    </row>
    <row r="392" spans="1:4" ht="12.75">
      <c r="A392" s="284" t="s">
        <v>508</v>
      </c>
      <c r="B392" s="284" t="s">
        <v>1570</v>
      </c>
      <c r="D392">
        <f>IF('CDS-D'!E65&lt;&gt;"",'CDS-D'!E65,"")</f>
        <v>30</v>
      </c>
    </row>
    <row r="393" spans="1:3" ht="12.75">
      <c r="A393" s="284" t="s">
        <v>508</v>
      </c>
      <c r="B393" s="284" t="s">
        <v>1572</v>
      </c>
      <c r="C393" t="str">
        <f>IF(TRIM('CDS-D'!B67)&lt;&gt;"Describe other transfer credit policies:",'CDS-D'!B67,"")</f>
        <v>Describe other transfer credit policies:
1.  Maximum of 75% of credit hours required for degree may be transferred from a 4-year institution.
2. Twenty-four of the last 30 semester credit hours applied to the degree program must be completed in residence, with the exception that among University of Texas System components, a student may, with the approval of the appropriate dean, transfer additional coursework to the program at the degree-granting institution.
3. Of the minimum 39 upper-division semester credit hours required in all degree programs, 18 must be earned in UTSA courses.
4. At least 6 semester credit hours of upper-division coursework in the major must be completed at UTSA. Additional hours in the major sequence may be required under individual UTSA degree plans</v>
      </c>
    </row>
    <row r="394" spans="1:3" ht="12.75">
      <c r="A394" s="284" t="s">
        <v>552</v>
      </c>
      <c r="B394" s="284" t="s">
        <v>553</v>
      </c>
      <c r="C394">
        <f>IF('CDS-E'!C3&lt;&gt;"",'CDS-E'!C3,"")</f>
      </c>
    </row>
    <row r="395" spans="1:3" ht="12.75">
      <c r="A395" s="284" t="s">
        <v>552</v>
      </c>
      <c r="B395" s="284" t="s">
        <v>554</v>
      </c>
      <c r="C395">
        <f>IF('CDS-E'!C4&lt;&gt;"",'CDS-E'!C4,"")</f>
      </c>
    </row>
    <row r="396" spans="1:3" ht="12.75">
      <c r="A396" s="284" t="s">
        <v>552</v>
      </c>
      <c r="B396" s="284" t="s">
        <v>555</v>
      </c>
      <c r="C396">
        <f>IF('CDS-E'!C5&lt;&gt;"",'CDS-E'!C5,"")</f>
      </c>
    </row>
    <row r="397" spans="1:3" ht="12.75">
      <c r="A397" s="284" t="s">
        <v>552</v>
      </c>
      <c r="B397" s="284" t="s">
        <v>556</v>
      </c>
      <c r="C397" t="str">
        <f>IF('CDS-E'!C6&lt;&gt;"",'CDS-E'!C6,"")</f>
        <v>X</v>
      </c>
    </row>
    <row r="398" spans="1:3" ht="12.75">
      <c r="A398" s="284" t="s">
        <v>552</v>
      </c>
      <c r="B398" s="284" t="s">
        <v>557</v>
      </c>
      <c r="C398" t="str">
        <f>IF('CDS-E'!C7&lt;&gt;"",'CDS-E'!C7,"")</f>
        <v>X</v>
      </c>
    </row>
    <row r="399" spans="1:3" ht="12.75">
      <c r="A399" s="284" t="s">
        <v>552</v>
      </c>
      <c r="B399" s="284" t="s">
        <v>558</v>
      </c>
      <c r="C399" t="str">
        <f>IF('CDS-E'!C8&lt;&gt;"",'CDS-E'!C8,"")</f>
        <v>X</v>
      </c>
    </row>
    <row r="400" spans="1:3" ht="12.75">
      <c r="A400" s="284" t="s">
        <v>552</v>
      </c>
      <c r="B400" s="284" t="s">
        <v>559</v>
      </c>
      <c r="C400" t="str">
        <f>IF('CDS-E'!C9&lt;&gt;"",'CDS-E'!C9,"")</f>
        <v>X</v>
      </c>
    </row>
    <row r="401" spans="1:3" ht="12.75">
      <c r="A401" s="284" t="s">
        <v>552</v>
      </c>
      <c r="B401" s="284" t="s">
        <v>560</v>
      </c>
      <c r="C401" t="str">
        <f>IF('CDS-E'!C10&lt;&gt;"",'CDS-E'!C10,"")</f>
        <v>X</v>
      </c>
    </row>
    <row r="402" spans="1:3" ht="12.75">
      <c r="A402" s="284" t="s">
        <v>552</v>
      </c>
      <c r="B402" s="284" t="s">
        <v>561</v>
      </c>
      <c r="C402">
        <f>IF('CDS-E'!C11&lt;&gt;"",'CDS-E'!C11,"")</f>
      </c>
    </row>
    <row r="403" spans="1:3" ht="12.75">
      <c r="A403" s="284" t="s">
        <v>552</v>
      </c>
      <c r="B403" s="284" t="s">
        <v>562</v>
      </c>
      <c r="C403" t="str">
        <f>IF('CDS-E'!C12&lt;&gt;"",'CDS-E'!C12,"")</f>
        <v>X</v>
      </c>
    </row>
    <row r="404" spans="1:3" ht="12.75">
      <c r="A404" s="284" t="s">
        <v>552</v>
      </c>
      <c r="B404" s="284" t="s">
        <v>563</v>
      </c>
      <c r="C404" t="str">
        <f>IF('CDS-E'!C13&lt;&gt;"",'CDS-E'!C13,"")</f>
        <v>X</v>
      </c>
    </row>
    <row r="405" spans="1:3" ht="12.75">
      <c r="A405" s="284" t="s">
        <v>552</v>
      </c>
      <c r="B405" s="284" t="s">
        <v>564</v>
      </c>
      <c r="C405" t="str">
        <f>IF('CDS-E'!C14&lt;&gt;"",'CDS-E'!C14,"")</f>
        <v>X</v>
      </c>
    </row>
    <row r="406" spans="1:3" ht="12.75">
      <c r="A406" s="284" t="s">
        <v>552</v>
      </c>
      <c r="B406" s="284" t="s">
        <v>565</v>
      </c>
      <c r="C406">
        <f>IF('CDS-E'!C15&lt;&gt;"",'CDS-E'!C15,"")</f>
      </c>
    </row>
    <row r="407" spans="1:3" ht="12.75">
      <c r="A407" s="284" t="s">
        <v>552</v>
      </c>
      <c r="B407" s="284" t="s">
        <v>566</v>
      </c>
      <c r="C407">
        <f>IF('CDS-E'!C16&lt;&gt;"",'CDS-E'!C16,"")</f>
      </c>
    </row>
    <row r="408" spans="1:3" ht="12.75">
      <c r="A408" s="284" t="s">
        <v>552</v>
      </c>
      <c r="B408" s="284" t="s">
        <v>567</v>
      </c>
      <c r="C408" t="str">
        <f>IF('CDS-E'!C17&lt;&gt;"",'CDS-E'!C17,"")</f>
        <v>X</v>
      </c>
    </row>
    <row r="409" spans="1:3" ht="12.75">
      <c r="A409" s="284" t="s">
        <v>552</v>
      </c>
      <c r="B409" s="284" t="s">
        <v>568</v>
      </c>
      <c r="C409" t="str">
        <f>IF('CDS-E'!C18&lt;&gt;"",'CDS-E'!C18,"")</f>
        <v>X</v>
      </c>
    </row>
    <row r="410" spans="1:3" ht="12.75">
      <c r="A410" s="284" t="s">
        <v>552</v>
      </c>
      <c r="B410" s="284" t="s">
        <v>569</v>
      </c>
      <c r="C410">
        <f>IF('CDS-E'!C19&lt;&gt;"",'CDS-E'!C19,"")</f>
      </c>
    </row>
    <row r="411" spans="1:3" ht="12.75">
      <c r="A411" s="284" t="s">
        <v>552</v>
      </c>
      <c r="B411" s="284" t="s">
        <v>570</v>
      </c>
      <c r="C411">
        <f>IF('CDS-E'!C20&lt;&gt;"",'CDS-E'!C20,"")</f>
      </c>
    </row>
    <row r="412" spans="1:3" ht="12.75">
      <c r="A412" s="284" t="s">
        <v>552</v>
      </c>
      <c r="B412" s="284" t="s">
        <v>571</v>
      </c>
      <c r="C412">
        <f>IF('CDS-E'!B21&lt;&gt;"",'CDS-E'!B21,"")</f>
      </c>
    </row>
    <row r="413" spans="1:3" ht="12.75">
      <c r="A413" s="284" t="s">
        <v>552</v>
      </c>
      <c r="B413" s="284" t="s">
        <v>572</v>
      </c>
      <c r="C413" t="str">
        <f>IF('CDS-E'!C26&lt;&gt;"",'CDS-E'!C26,"")</f>
        <v>X</v>
      </c>
    </row>
    <row r="414" spans="1:3" ht="12.75">
      <c r="A414" s="284" t="s">
        <v>552</v>
      </c>
      <c r="B414" s="284" t="s">
        <v>573</v>
      </c>
      <c r="C414" t="str">
        <f>IF('CDS-E'!C27&lt;&gt;"",'CDS-E'!C27,"")</f>
        <v>X</v>
      </c>
    </row>
    <row r="415" spans="1:3" ht="12.75">
      <c r="A415" s="284" t="s">
        <v>552</v>
      </c>
      <c r="B415" s="284" t="s">
        <v>574</v>
      </c>
      <c r="C415" t="str">
        <f>IF('CDS-E'!C28&lt;&gt;"",'CDS-E'!C28,"")</f>
        <v>X</v>
      </c>
    </row>
    <row r="416" spans="1:3" ht="12.75">
      <c r="A416" s="284" t="s">
        <v>552</v>
      </c>
      <c r="B416" s="284" t="s">
        <v>575</v>
      </c>
      <c r="C416" t="str">
        <f>IF('CDS-E'!C29&lt;&gt;"",'CDS-E'!C29,"")</f>
        <v>X</v>
      </c>
    </row>
    <row r="417" spans="1:3" ht="12.75">
      <c r="A417" s="284" t="s">
        <v>552</v>
      </c>
      <c r="B417" s="284" t="s">
        <v>576</v>
      </c>
      <c r="C417" t="str">
        <f>IF('CDS-E'!C30&lt;&gt;"",'CDS-E'!C30,"")</f>
        <v>X</v>
      </c>
    </row>
    <row r="418" spans="1:3" ht="12.75">
      <c r="A418" s="284" t="s">
        <v>552</v>
      </c>
      <c r="B418" s="284" t="s">
        <v>577</v>
      </c>
      <c r="C418" t="str">
        <f>IF('CDS-E'!C31&lt;&gt;"",'CDS-E'!C31,"")</f>
        <v>X</v>
      </c>
    </row>
    <row r="419" spans="1:3" ht="12.75">
      <c r="A419" s="284" t="s">
        <v>552</v>
      </c>
      <c r="B419" s="284" t="s">
        <v>578</v>
      </c>
      <c r="C419" t="str">
        <f>IF('CDS-E'!C32&lt;&gt;"",'CDS-E'!C32,"")</f>
        <v>X</v>
      </c>
    </row>
    <row r="420" spans="1:3" ht="12.75">
      <c r="A420" s="284" t="s">
        <v>552</v>
      </c>
      <c r="B420" s="284" t="s">
        <v>579</v>
      </c>
      <c r="C420" t="str">
        <f>IF('CDS-E'!C33&lt;&gt;"",'CDS-E'!C33,"")</f>
        <v>X</v>
      </c>
    </row>
    <row r="421" spans="1:3" ht="12.75">
      <c r="A421" s="284" t="s">
        <v>552</v>
      </c>
      <c r="B421" s="284" t="s">
        <v>580</v>
      </c>
      <c r="C421" t="str">
        <f>IF('CDS-E'!C34&lt;&gt;"",'CDS-E'!C34,"")</f>
        <v>X</v>
      </c>
    </row>
    <row r="422" spans="1:3" ht="12.75">
      <c r="A422" s="284" t="s">
        <v>552</v>
      </c>
      <c r="B422" s="284" t="s">
        <v>581</v>
      </c>
      <c r="C422" t="str">
        <f>IF('CDS-E'!C35&lt;&gt;"",'CDS-E'!C35,"")</f>
        <v>X</v>
      </c>
    </row>
    <row r="423" spans="1:3" ht="12.75">
      <c r="A423" s="284" t="s">
        <v>552</v>
      </c>
      <c r="B423" s="284" t="s">
        <v>582</v>
      </c>
      <c r="C423">
        <f>IF('CDS-E'!C36&lt;&gt;"",'CDS-E'!C36,"")</f>
      </c>
    </row>
    <row r="424" spans="1:3" ht="12.75">
      <c r="A424" s="284" t="s">
        <v>552</v>
      </c>
      <c r="B424" s="284" t="s">
        <v>583</v>
      </c>
      <c r="C424">
        <f>IF('CDS-E'!B37:B37&lt;&gt;"",'CDS-E'!B37:B37,"")</f>
      </c>
    </row>
    <row r="425" spans="1:4" ht="12.75">
      <c r="A425" s="284" t="s">
        <v>584</v>
      </c>
      <c r="B425" s="284" t="s">
        <v>585</v>
      </c>
      <c r="D425">
        <f>IF(IF('CDS-F'!E5&lt;1,'CDS-F'!E5,'CDS-F'!E5/100)&lt;&gt;"",IF('CDS-F'!E5&lt;1,'CDS-F'!E5,'CDS-F'!E5/100),"")</f>
        <v>0.017652827721477606</v>
      </c>
    </row>
    <row r="426" spans="1:4" ht="12.75">
      <c r="A426" s="284" t="s">
        <v>584</v>
      </c>
      <c r="B426" s="284" t="s">
        <v>586</v>
      </c>
      <c r="D426">
        <f>IF(IF('CDS-F'!E6&lt;1,'CDS-F'!E6,'CDS-F'!E6/100)&lt;&gt;"",IF('CDS-F'!E6&lt;1,'CDS-F'!E6,'CDS-F'!E6/100),"")</f>
        <v>0.02</v>
      </c>
    </row>
    <row r="427" spans="1:4" ht="12.75">
      <c r="A427" s="284" t="s">
        <v>584</v>
      </c>
      <c r="B427" s="284" t="s">
        <v>587</v>
      </c>
      <c r="D427">
        <f>IF(IF('CDS-F'!E7&lt;1,'CDS-F'!E7,'CDS-F'!E7/100)&lt;&gt;"",IF('CDS-F'!E7&lt;1,'CDS-F'!E7,'CDS-F'!E7/100),"")</f>
        <v>0.02</v>
      </c>
    </row>
    <row r="428" spans="1:4" ht="12.75">
      <c r="A428" s="284" t="s">
        <v>584</v>
      </c>
      <c r="B428" s="284" t="s">
        <v>588</v>
      </c>
      <c r="D428">
        <f>IF(IF('CDS-F'!E8&lt;1,'CDS-F'!E8,'CDS-F'!E8/100)&lt;&gt;"",IF('CDS-F'!E8&lt;1,'CDS-F'!E8,'CDS-F'!E8/100),"")</f>
        <v>0.06</v>
      </c>
    </row>
    <row r="429" spans="1:4" ht="12.75">
      <c r="A429" s="284" t="s">
        <v>584</v>
      </c>
      <c r="B429" s="284" t="s">
        <v>589</v>
      </c>
      <c r="D429">
        <f>IF(IF('CDS-F'!E9&lt;1,'CDS-F'!E9,'CDS-F'!E9/100)&lt;&gt;"",IF('CDS-F'!E9&lt;1,'CDS-F'!E9,'CDS-F'!E9/100),"")</f>
        <v>0.94</v>
      </c>
    </row>
    <row r="430" spans="1:4" ht="12.75">
      <c r="A430" s="284" t="s">
        <v>584</v>
      </c>
      <c r="B430" s="284" t="s">
        <v>590</v>
      </c>
      <c r="D430">
        <f>IF(IF('CDS-F'!E10&lt;1,'CDS-F'!E10,'CDS-F'!E10/100)&lt;&gt;"",IF('CDS-F'!E10&lt;1,'CDS-F'!E10,'CDS-F'!E10/100),"")</f>
        <v>0.01</v>
      </c>
    </row>
    <row r="431" spans="1:4" ht="12.75">
      <c r="A431" s="284" t="s">
        <v>584</v>
      </c>
      <c r="B431" s="284" t="s">
        <v>591</v>
      </c>
      <c r="D431">
        <f>IF('CDS-F'!E11&lt;&gt;"",'CDS-F'!E11,"")</f>
        <v>18</v>
      </c>
    </row>
    <row r="432" spans="1:4" ht="12.75">
      <c r="A432" s="284" t="s">
        <v>584</v>
      </c>
      <c r="B432" s="284" t="s">
        <v>592</v>
      </c>
      <c r="D432">
        <f>IF('CDS-F'!E12&lt;&gt;"",'CDS-F'!E12,"")</f>
        <v>18</v>
      </c>
    </row>
    <row r="433" spans="1:4" ht="12.75">
      <c r="A433" s="284" t="s">
        <v>584</v>
      </c>
      <c r="B433" s="284" t="s">
        <v>593</v>
      </c>
      <c r="D433">
        <f>IF(IF('CDS-F'!F5&lt;1,'CDS-F'!F5,'CDS-F'!F5/100)&lt;&gt;"",IF('CDS-F'!F5&lt;1,'CDS-F'!F5,'CDS-F'!F5/100),"")</f>
        <v>0.02</v>
      </c>
    </row>
    <row r="434" spans="1:4" ht="12.75">
      <c r="A434" s="284" t="s">
        <v>584</v>
      </c>
      <c r="B434" s="284" t="s">
        <v>594</v>
      </c>
      <c r="D434">
        <f>IF(IF('CDS-F'!F6&lt;1,'CDS-F'!F6,'CDS-F'!F6/100)&lt;&gt;"",IF('CDS-F'!F6&lt;1,'CDS-F'!F6,'CDS-F'!F6/100),"")</f>
        <v>0.02</v>
      </c>
    </row>
    <row r="435" spans="1:4" ht="12.75">
      <c r="A435" s="284" t="s">
        <v>584</v>
      </c>
      <c r="B435" s="284" t="s">
        <v>595</v>
      </c>
      <c r="D435">
        <f>IF(IF('CDS-F'!F7&lt;1,'CDS-F'!F7,'CDS-F'!F7/100)&lt;&gt;"",IF('CDS-F'!F7&lt;1,'CDS-F'!F7,'CDS-F'!F7/100),"")</f>
        <v>0.02</v>
      </c>
    </row>
    <row r="436" spans="1:4" ht="12.75">
      <c r="A436" s="284" t="s">
        <v>584</v>
      </c>
      <c r="B436" s="284" t="s">
        <v>596</v>
      </c>
      <c r="D436">
        <f>IF(IF('CDS-F'!F8&lt;1,'CDS-F'!F8,'CDS-F'!F8/100)&lt;&gt;"",IF('CDS-F'!F8&lt;1,'CDS-F'!F8,'CDS-F'!F8/100),"")</f>
        <v>0.03</v>
      </c>
    </row>
    <row r="437" spans="1:4" ht="12.75">
      <c r="A437" s="284" t="s">
        <v>584</v>
      </c>
      <c r="B437" s="284" t="s">
        <v>597</v>
      </c>
      <c r="D437">
        <f>IF(IF('CDS-F'!F9&lt;1,'CDS-F'!F9,'CDS-F'!F9/100)&lt;&gt;"",IF('CDS-F'!F9&lt;1,'CDS-F'!F9,'CDS-F'!F9/100),"")</f>
        <v>0.97</v>
      </c>
    </row>
    <row r="438" spans="1:4" ht="12.75">
      <c r="A438" s="284" t="s">
        <v>584</v>
      </c>
      <c r="B438" s="284" t="s">
        <v>598</v>
      </c>
      <c r="D438">
        <f>IF(IF('CDS-F'!F10&lt;1,'CDS-F'!F10,'CDS-F'!F10/100)&lt;&gt;"",IF('CDS-F'!F10&lt;1,'CDS-F'!F10,'CDS-F'!F10/100),"")</f>
        <v>0.29</v>
      </c>
    </row>
    <row r="439" spans="1:4" ht="12.75">
      <c r="A439" s="284" t="s">
        <v>584</v>
      </c>
      <c r="B439" s="284" t="s">
        <v>599</v>
      </c>
      <c r="D439">
        <f>IF('CDS-F'!F11&lt;&gt;"",'CDS-F'!F11,"")</f>
        <v>22</v>
      </c>
    </row>
    <row r="440" spans="1:4" ht="12.75">
      <c r="A440" s="284" t="s">
        <v>584</v>
      </c>
      <c r="B440" s="284" t="s">
        <v>600</v>
      </c>
      <c r="D440">
        <f>IF('CDS-F'!F12&lt;&gt;"",'CDS-F'!F12,"")</f>
        <v>23</v>
      </c>
    </row>
    <row r="441" spans="1:3" ht="12.75">
      <c r="A441" s="284" t="s">
        <v>584</v>
      </c>
      <c r="B441" s="284" t="s">
        <v>601</v>
      </c>
      <c r="C441" t="str">
        <f>IF('CDS-F'!C15&lt;&gt;"",'CDS-F'!C15,"")</f>
        <v>X</v>
      </c>
    </row>
    <row r="442" spans="1:3" ht="12.75">
      <c r="A442" s="284" t="s">
        <v>584</v>
      </c>
      <c r="B442" s="284" t="s">
        <v>602</v>
      </c>
      <c r="C442" t="str">
        <f>IF('CDS-F'!C16&lt;&gt;"",'CDS-F'!C16,"")</f>
        <v>X</v>
      </c>
    </row>
    <row r="443" spans="1:3" ht="12.75">
      <c r="A443" s="284" t="s">
        <v>584</v>
      </c>
      <c r="B443" s="284" t="s">
        <v>603</v>
      </c>
      <c r="C443" t="str">
        <f>IF('CDS-F'!C17&lt;&gt;"",'CDS-F'!C17,"")</f>
        <v>X</v>
      </c>
    </row>
    <row r="444" spans="1:3" ht="12.75">
      <c r="A444" s="284" t="s">
        <v>584</v>
      </c>
      <c r="B444" s="284" t="s">
        <v>604</v>
      </c>
      <c r="C444" t="str">
        <f>IF('CDS-F'!C18&lt;&gt;"",'CDS-F'!C18,"")</f>
        <v>X</v>
      </c>
    </row>
    <row r="445" spans="1:3" ht="12.75">
      <c r="A445" s="284" t="s">
        <v>584</v>
      </c>
      <c r="B445" s="284" t="s">
        <v>605</v>
      </c>
      <c r="C445" t="str">
        <f>IF('CDS-F'!C19&lt;&gt;"",'CDS-F'!C19,"")</f>
        <v>X</v>
      </c>
    </row>
    <row r="446" spans="1:3" ht="12.75">
      <c r="A446" s="284" t="s">
        <v>584</v>
      </c>
      <c r="B446" s="284" t="s">
        <v>606</v>
      </c>
      <c r="C446" t="str">
        <f>IF('CDS-F'!C20&lt;&gt;"",'CDS-F'!C20,"")</f>
        <v>X</v>
      </c>
    </row>
    <row r="447" spans="1:3" ht="12.75">
      <c r="A447" s="284" t="s">
        <v>584</v>
      </c>
      <c r="B447" s="284" t="s">
        <v>607</v>
      </c>
      <c r="C447">
        <f>IF('CDS-F'!C21&lt;&gt;"",'CDS-F'!C21,"")</f>
      </c>
    </row>
    <row r="448" spans="1:3" ht="12.75">
      <c r="A448" s="284" t="s">
        <v>584</v>
      </c>
      <c r="B448" s="284" t="s">
        <v>608</v>
      </c>
      <c r="C448" t="str">
        <f>IF('CDS-F'!C22&lt;&gt;"",'CDS-F'!C22,"")</f>
        <v>X</v>
      </c>
    </row>
    <row r="449" spans="1:3" ht="12.75">
      <c r="A449" s="284" t="s">
        <v>584</v>
      </c>
      <c r="B449" s="284" t="s">
        <v>609</v>
      </c>
      <c r="C449">
        <f>IF('CDS-F'!C23&lt;&gt;"",'CDS-F'!C23,"")</f>
      </c>
    </row>
    <row r="450" spans="1:3" ht="12.75">
      <c r="A450" s="284" t="s">
        <v>584</v>
      </c>
      <c r="B450" s="284" t="s">
        <v>610</v>
      </c>
      <c r="C450" t="str">
        <f>IF('CDS-F'!C24&lt;&gt;"",'CDS-F'!C24,"")</f>
        <v>X</v>
      </c>
    </row>
    <row r="451" spans="1:3" ht="12.75">
      <c r="A451" s="284" t="s">
        <v>584</v>
      </c>
      <c r="B451" s="284" t="s">
        <v>611</v>
      </c>
      <c r="C451" t="str">
        <f>IF('CDS-F'!C25&lt;&gt;"",'CDS-F'!C25,"")</f>
        <v>X</v>
      </c>
    </row>
    <row r="452" spans="1:3" ht="12.75">
      <c r="A452" s="284" t="s">
        <v>584</v>
      </c>
      <c r="B452" s="284" t="s">
        <v>612</v>
      </c>
      <c r="C452">
        <f>IF('CDS-F'!C26&lt;&gt;"",'CDS-F'!C26,"")</f>
      </c>
    </row>
    <row r="453" spans="1:3" ht="12.75">
      <c r="A453" s="284" t="s">
        <v>584</v>
      </c>
      <c r="B453" s="284" t="s">
        <v>613</v>
      </c>
      <c r="C453" t="str">
        <f>IF('CDS-F'!C27&lt;&gt;"",'CDS-F'!C27,"")</f>
        <v>X</v>
      </c>
    </row>
    <row r="454" spans="1:3" ht="12.75">
      <c r="A454" s="284" t="s">
        <v>584</v>
      </c>
      <c r="B454" s="284" t="s">
        <v>614</v>
      </c>
      <c r="C454" t="str">
        <f>IF('CDS-F'!C28&lt;&gt;"",'CDS-F'!C28,"")</f>
        <v>X</v>
      </c>
    </row>
    <row r="455" spans="1:3" ht="12.75">
      <c r="A455" s="284" t="s">
        <v>584</v>
      </c>
      <c r="B455" s="284" t="s">
        <v>615</v>
      </c>
      <c r="C455">
        <f>IF('CDS-F'!C29&lt;&gt;"",'CDS-F'!C29,"")</f>
      </c>
    </row>
    <row r="456" spans="1:3" ht="12.75">
      <c r="A456" s="284" t="s">
        <v>584</v>
      </c>
      <c r="B456" s="284" t="s">
        <v>616</v>
      </c>
      <c r="C456" t="str">
        <f>IF('CDS-F'!C30&lt;&gt;"",'CDS-F'!C30,"")</f>
        <v>X</v>
      </c>
    </row>
    <row r="457" spans="1:3" ht="12.75">
      <c r="A457" s="284" t="s">
        <v>584</v>
      </c>
      <c r="B457" s="284" t="s">
        <v>617</v>
      </c>
      <c r="C457">
        <f>IF('CDS-F'!C31&lt;&gt;"",'CDS-F'!C31,"")</f>
      </c>
    </row>
    <row r="458" spans="1:3" ht="12.75">
      <c r="A458" s="284" t="s">
        <v>584</v>
      </c>
      <c r="B458" s="284" t="s">
        <v>618</v>
      </c>
      <c r="C458" t="str">
        <f>IF('CDS-F'!C32&lt;&gt;"",'CDS-F'!C32,"")</f>
        <v>X</v>
      </c>
    </row>
    <row r="459" spans="1:3" ht="12.75">
      <c r="A459" s="284" t="s">
        <v>584</v>
      </c>
      <c r="B459" s="284" t="s">
        <v>619</v>
      </c>
      <c r="C459" t="str">
        <f>IF('CDS-F'!C36&lt;&gt;"",'CDS-F'!C36,"")</f>
        <v>X</v>
      </c>
    </row>
    <row r="460" spans="1:3" ht="12.75">
      <c r="A460" s="284" t="s">
        <v>584</v>
      </c>
      <c r="B460" s="284" t="s">
        <v>620</v>
      </c>
      <c r="C460">
        <f>IF('CDS-F'!E36&lt;&gt;"",'CDS-F'!E36,"")</f>
      </c>
    </row>
    <row r="461" spans="1:3" ht="12.75">
      <c r="A461" s="284" t="s">
        <v>584</v>
      </c>
      <c r="B461" s="284" t="s">
        <v>621</v>
      </c>
      <c r="C461">
        <f>IF('CDS-F'!C37&lt;&gt;"",'CDS-F'!C37,"")</f>
      </c>
    </row>
    <row r="462" spans="1:3" ht="12.75">
      <c r="A462" s="284" t="s">
        <v>584</v>
      </c>
      <c r="B462" s="284" t="s">
        <v>622</v>
      </c>
      <c r="C462">
        <f>IF('CDS-F'!E37&lt;&gt;"",'CDS-F'!E37,"")</f>
      </c>
    </row>
    <row r="463" spans="1:3" ht="12.75">
      <c r="A463" s="284" t="s">
        <v>584</v>
      </c>
      <c r="B463" s="284" t="s">
        <v>623</v>
      </c>
      <c r="C463" t="str">
        <f>IF('CDS-F'!C38&lt;&gt;"",'CDS-F'!C38,"")</f>
        <v>X</v>
      </c>
    </row>
    <row r="464" spans="1:3" ht="12.75">
      <c r="A464" s="284" t="s">
        <v>584</v>
      </c>
      <c r="B464" s="284" t="s">
        <v>624</v>
      </c>
      <c r="C464">
        <f>IF('CDS-F'!E38&lt;&gt;"",'CDS-F'!E38,"")</f>
      </c>
    </row>
    <row r="465" spans="1:3" ht="12.75">
      <c r="A465" s="284" t="s">
        <v>584</v>
      </c>
      <c r="B465" s="284" t="s">
        <v>625</v>
      </c>
      <c r="C465">
        <f>IF('CDS-F'!F36&lt;&gt;"",'CDS-F'!F36,"")</f>
      </c>
    </row>
    <row r="466" spans="1:3" ht="12.75">
      <c r="A466" s="284" t="s">
        <v>584</v>
      </c>
      <c r="B466" s="284" t="s">
        <v>626</v>
      </c>
      <c r="C466">
        <f>IF('CDS-F'!F37&lt;&gt;"",'CDS-F'!F37,"")</f>
      </c>
    </row>
    <row r="467" spans="1:3" ht="12.75">
      <c r="A467" s="284" t="s">
        <v>584</v>
      </c>
      <c r="B467" s="284" t="s">
        <v>627</v>
      </c>
      <c r="C467">
        <f>IF('CDS-F'!F38&lt;&gt;"",'CDS-F'!F38,"")</f>
      </c>
    </row>
    <row r="468" spans="1:3" ht="12.75">
      <c r="A468" s="284" t="s">
        <v>584</v>
      </c>
      <c r="B468" s="284" t="s">
        <v>628</v>
      </c>
      <c r="C468" t="str">
        <f>IF('CDS-F'!C41&lt;&gt;"",'CDS-F'!C41,"")</f>
        <v>X</v>
      </c>
    </row>
    <row r="469" spans="1:3" ht="12.75">
      <c r="A469" s="284" t="s">
        <v>584</v>
      </c>
      <c r="B469" s="284" t="s">
        <v>629</v>
      </c>
      <c r="C469">
        <f>IF('CDS-F'!C42&lt;&gt;"",'CDS-F'!C42,"")</f>
      </c>
    </row>
    <row r="470" spans="1:3" ht="12.75">
      <c r="A470" s="284" t="s">
        <v>584</v>
      </c>
      <c r="B470" s="284" t="s">
        <v>1825</v>
      </c>
      <c r="C470">
        <f>IF('CDS-F'!C43&lt;&gt;"",'CDS-F'!C43,"")</f>
      </c>
    </row>
    <row r="471" spans="1:3" ht="12.75">
      <c r="A471" s="284" t="s">
        <v>584</v>
      </c>
      <c r="B471" s="284" t="s">
        <v>1826</v>
      </c>
      <c r="C471" t="str">
        <f>IF('CDS-F'!C44&lt;&gt;"",'CDS-F'!C44,"")</f>
        <v>X</v>
      </c>
    </row>
    <row r="472" spans="1:3" ht="12.75">
      <c r="A472" s="284" t="s">
        <v>584</v>
      </c>
      <c r="B472" s="284" t="s">
        <v>1827</v>
      </c>
      <c r="C472" t="str">
        <f>IF('CDS-F'!C45&lt;&gt;"",'CDS-F'!C45,"")</f>
        <v>X</v>
      </c>
    </row>
    <row r="473" spans="1:3" ht="12.75">
      <c r="A473" s="284" t="s">
        <v>584</v>
      </c>
      <c r="B473" s="284" t="s">
        <v>1828</v>
      </c>
      <c r="C473">
        <f>IF('CDS-F'!C46&lt;&gt;"",'CDS-F'!C46,"")</f>
      </c>
    </row>
    <row r="474" spans="1:3" ht="12.75">
      <c r="A474" s="284" t="s">
        <v>584</v>
      </c>
      <c r="B474" s="284" t="s">
        <v>1829</v>
      </c>
      <c r="C474">
        <f>IF('CDS-F'!C47&lt;&gt;"",'CDS-F'!C47,"")</f>
      </c>
    </row>
    <row r="475" spans="1:3" ht="12.75">
      <c r="A475" s="284" t="s">
        <v>584</v>
      </c>
      <c r="B475" s="284" t="s">
        <v>1830</v>
      </c>
      <c r="C475" t="str">
        <f>IF('CDS-F'!C48&lt;&gt;"",'CDS-F'!C48,"")</f>
        <v>X</v>
      </c>
    </row>
    <row r="476" spans="1:3" ht="12.75">
      <c r="A476" s="284" t="s">
        <v>584</v>
      </c>
      <c r="B476" s="284" t="s">
        <v>1831</v>
      </c>
      <c r="C476">
        <f>IF('CDS-F'!C49&lt;&gt;"",'CDS-F'!C49,"")</f>
      </c>
    </row>
    <row r="477" spans="1:3" ht="12.75">
      <c r="A477" s="284" t="s">
        <v>584</v>
      </c>
      <c r="B477" s="284" t="s">
        <v>1832</v>
      </c>
      <c r="C477">
        <f>IF('CDS-F'!C50&lt;&gt;"",'CDS-F'!C50,"")</f>
      </c>
    </row>
    <row r="478" spans="1:3" ht="12.75">
      <c r="A478" s="284" t="s">
        <v>584</v>
      </c>
      <c r="B478" s="284" t="s">
        <v>1833</v>
      </c>
      <c r="C478">
        <f>IF('CDS-F'!B51:B51&lt;&gt;"",'CDS-F'!B51:B51,"")</f>
      </c>
    </row>
    <row r="479" spans="1:3" ht="12.75">
      <c r="A479" s="284" t="s">
        <v>1834</v>
      </c>
      <c r="B479" s="284" t="s">
        <v>1835</v>
      </c>
      <c r="C479">
        <f>IF('CDS-G'!A5&lt;&gt;"",'CDS-G'!A5,"")</f>
      </c>
    </row>
    <row r="480" spans="1:5" ht="12.75">
      <c r="A480" s="284" t="s">
        <v>1834</v>
      </c>
      <c r="B480" s="284" t="s">
        <v>1836</v>
      </c>
      <c r="E480" s="288">
        <f>IF('CDS-G'!B6&lt;&gt;"",'CDS-G'!B6,"")</f>
      </c>
    </row>
    <row r="481" spans="1:4" ht="12.75">
      <c r="A481" s="284" t="s">
        <v>1834</v>
      </c>
      <c r="B481" s="284" t="s">
        <v>1837</v>
      </c>
      <c r="D481">
        <f>IF('CDS-G'!C11&lt;&gt;"",'CDS-G'!C11,"")</f>
      </c>
    </row>
    <row r="482" spans="1:4" ht="12.75">
      <c r="A482" s="284" t="s">
        <v>1834</v>
      </c>
      <c r="B482" s="284" t="s">
        <v>1838</v>
      </c>
      <c r="D482">
        <f>IF('CDS-G'!C12&lt;&gt;"",'CDS-G'!C12,"")</f>
        <v>3967.5</v>
      </c>
    </row>
    <row r="483" spans="1:4" ht="12.75">
      <c r="A483" s="284" t="s">
        <v>1834</v>
      </c>
      <c r="B483" s="284" t="s">
        <v>1839</v>
      </c>
      <c r="D483">
        <f>IF('CDS-G'!C13&lt;&gt;"",'CDS-G'!C13,"")</f>
        <v>3967.5</v>
      </c>
    </row>
    <row r="484" spans="1:4" ht="12.75">
      <c r="A484" s="284" t="s">
        <v>1834</v>
      </c>
      <c r="B484" s="284" t="s">
        <v>1840</v>
      </c>
      <c r="D484">
        <f>IF('CDS-G'!C14&lt;&gt;"",'CDS-G'!C14,"")</f>
        <v>12247.5</v>
      </c>
    </row>
    <row r="485" spans="1:4" ht="12.75">
      <c r="A485" s="284" t="s">
        <v>1834</v>
      </c>
      <c r="B485" s="284" t="s">
        <v>1841</v>
      </c>
      <c r="D485">
        <f>IF('CDS-G'!C15&lt;&gt;"",'CDS-G'!C15,"")</f>
        <v>12247.5</v>
      </c>
    </row>
    <row r="486" spans="1:4" ht="12.75">
      <c r="A486" s="284" t="s">
        <v>1834</v>
      </c>
      <c r="B486" s="284" t="s">
        <v>1842</v>
      </c>
      <c r="D486">
        <f>IF('CDS-G'!C17&lt;&gt;"",'CDS-G'!C17,"")</f>
        <v>1552</v>
      </c>
    </row>
    <row r="487" spans="1:4" ht="12.75">
      <c r="A487" s="284" t="s">
        <v>1834</v>
      </c>
      <c r="B487" s="284" t="s">
        <v>1843</v>
      </c>
      <c r="D487">
        <f>IF('CDS-G'!C19&lt;&gt;"",'CDS-G'!C19,"")</f>
        <v>5805</v>
      </c>
    </row>
    <row r="488" spans="1:4" ht="12.75">
      <c r="A488" s="284" t="s">
        <v>1834</v>
      </c>
      <c r="B488" s="284" t="s">
        <v>1844</v>
      </c>
      <c r="D488">
        <f>IF('CDS-G'!C20&lt;&gt;"",'CDS-G'!C20,"")</f>
        <v>4595</v>
      </c>
    </row>
    <row r="489" spans="1:4" ht="12.75">
      <c r="A489" s="284" t="s">
        <v>1834</v>
      </c>
      <c r="B489" s="284" t="s">
        <v>1845</v>
      </c>
      <c r="D489">
        <f>IF('CDS-G'!C21&lt;&gt;"",'CDS-G'!C21,"")</f>
        <v>1210</v>
      </c>
    </row>
    <row r="490" spans="1:4" ht="12.75">
      <c r="A490" s="284" t="s">
        <v>1834</v>
      </c>
      <c r="B490" s="284" t="s">
        <v>1846</v>
      </c>
      <c r="D490">
        <f>IF('CDS-G'!D11&lt;&gt;"",'CDS-G'!D11,"")</f>
      </c>
    </row>
    <row r="491" spans="1:4" ht="12.75">
      <c r="A491" s="284" t="s">
        <v>1834</v>
      </c>
      <c r="B491" s="284" t="s">
        <v>1847</v>
      </c>
      <c r="D491">
        <f>IF('CDS-G'!D12&lt;&gt;"",'CDS-G'!D12,"")</f>
        <v>3967.5</v>
      </c>
    </row>
    <row r="492" spans="1:4" ht="12.75">
      <c r="A492" s="284" t="s">
        <v>1834</v>
      </c>
      <c r="B492" s="284" t="s">
        <v>1848</v>
      </c>
      <c r="D492">
        <f>IF('CDS-G'!D13&lt;&gt;"",'CDS-G'!D13,"")</f>
        <v>3967.5</v>
      </c>
    </row>
    <row r="493" spans="1:4" ht="12.75">
      <c r="A493" s="284" t="s">
        <v>1834</v>
      </c>
      <c r="B493" s="284" t="s">
        <v>1849</v>
      </c>
      <c r="D493">
        <f>IF('CDS-G'!D14&lt;&gt;"",'CDS-G'!D14,"")</f>
        <v>12247.5</v>
      </c>
    </row>
    <row r="494" spans="1:4" ht="12.75">
      <c r="A494" s="284" t="s">
        <v>1834</v>
      </c>
      <c r="B494" s="284" t="s">
        <v>1850</v>
      </c>
      <c r="D494">
        <f>IF('CDS-G'!D15&lt;&gt;"",'CDS-G'!D15,"")</f>
        <v>12247.5</v>
      </c>
    </row>
    <row r="495" spans="1:4" ht="12.75">
      <c r="A495" s="284" t="s">
        <v>1834</v>
      </c>
      <c r="B495" s="284" t="s">
        <v>1851</v>
      </c>
      <c r="D495">
        <f>IF('CDS-G'!D17&lt;&gt;"",'CDS-G'!D17,"")</f>
        <v>1552</v>
      </c>
    </row>
    <row r="496" spans="1:4" ht="12.75">
      <c r="A496" s="284" t="s">
        <v>1834</v>
      </c>
      <c r="B496" s="284" t="s">
        <v>1852</v>
      </c>
      <c r="D496">
        <f>IF('CDS-G'!D19&lt;&gt;"",'CDS-G'!D19,"")</f>
        <v>5805</v>
      </c>
    </row>
    <row r="497" spans="1:4" ht="12.75">
      <c r="A497" s="284" t="s">
        <v>1834</v>
      </c>
      <c r="B497" s="284" t="s">
        <v>1853</v>
      </c>
      <c r="D497">
        <f>IF('CDS-G'!D20&lt;&gt;"",'CDS-G'!D20,"")</f>
        <v>4595</v>
      </c>
    </row>
    <row r="498" spans="1:4" ht="12.75">
      <c r="A498" s="284" t="s">
        <v>1834</v>
      </c>
      <c r="B498" s="284" t="s">
        <v>1854</v>
      </c>
      <c r="D498">
        <f>IF('CDS-G'!D21&lt;&gt;"",'CDS-G'!D21,"")</f>
        <v>1210</v>
      </c>
    </row>
    <row r="499" spans="1:4" ht="12.75">
      <c r="A499" s="284" t="s">
        <v>1834</v>
      </c>
      <c r="B499" s="284" t="s">
        <v>1855</v>
      </c>
      <c r="D499">
        <f>IF('CDS-G'!D23&lt;&gt;"",'CDS-G'!D23,"")</f>
      </c>
    </row>
    <row r="500" spans="1:3" ht="12.75">
      <c r="A500" s="284" t="s">
        <v>1834</v>
      </c>
      <c r="B500" s="284" t="s">
        <v>1856</v>
      </c>
      <c r="C500">
        <f>IF(TRIM('CDS-G'!B25)&lt;&gt;"Other:",'CDS-G'!B25,"")</f>
      </c>
    </row>
    <row r="501" spans="1:4" ht="12.75">
      <c r="A501" s="284" t="s">
        <v>1834</v>
      </c>
      <c r="B501" s="284" t="s">
        <v>664</v>
      </c>
      <c r="D501">
        <f>IF('CDS-G'!D29&lt;&gt;"",'CDS-G'!D29,"")</f>
        <v>15</v>
      </c>
    </row>
    <row r="502" spans="1:4" ht="12.75">
      <c r="A502" s="284" t="s">
        <v>1834</v>
      </c>
      <c r="B502" s="284" t="s">
        <v>665</v>
      </c>
      <c r="D502">
        <f>IF('CDS-G'!E29&lt;&gt;"",'CDS-G'!E29,"")</f>
        <v>15</v>
      </c>
    </row>
    <row r="503" spans="1:3" ht="12.75">
      <c r="A503" s="284" t="s">
        <v>1834</v>
      </c>
      <c r="B503" s="284" t="s">
        <v>1037</v>
      </c>
      <c r="C503" t="str">
        <f>IF(TRIM('CDS-G'!D32)&lt;&gt;"","Yes ","")&amp;IF(TRIM('CDS-G'!E32)&lt;&gt;"","No ","")</f>
        <v>No </v>
      </c>
    </row>
    <row r="504" spans="1:3" ht="12.75">
      <c r="A504" s="284" t="s">
        <v>1834</v>
      </c>
      <c r="B504" s="284" t="s">
        <v>1038</v>
      </c>
      <c r="C504">
        <f>IF(TRIM('CDS-G'!B34)&lt;&gt;"If tuition and fees vary by undergraduate instructional program, describe briefly:",'CDS-G'!B34,"")</f>
      </c>
    </row>
    <row r="505" spans="1:4" ht="12.75">
      <c r="A505" s="284" t="s">
        <v>1834</v>
      </c>
      <c r="B505" s="284" t="s">
        <v>666</v>
      </c>
      <c r="D505">
        <f>IF('CDS-G'!C$39&lt;&gt;"",'CDS-G'!C$39,"")</f>
        <v>1000</v>
      </c>
    </row>
    <row r="506" spans="1:4" ht="12.75">
      <c r="A506" s="284" t="s">
        <v>1834</v>
      </c>
      <c r="B506" s="284" t="s">
        <v>667</v>
      </c>
      <c r="D506">
        <f>IF('CDS-G'!D$39&lt;&gt;"",'CDS-G'!D$39,"")</f>
        <v>1000</v>
      </c>
    </row>
    <row r="507" spans="1:4" ht="12.75">
      <c r="A507" s="284" t="s">
        <v>1834</v>
      </c>
      <c r="B507" s="284" t="s">
        <v>668</v>
      </c>
      <c r="D507">
        <f>IF('CDS-G'!E$39&lt;&gt;"",'CDS-G'!E$39,"")</f>
        <v>1000</v>
      </c>
    </row>
    <row r="508" spans="1:4" ht="12.75">
      <c r="A508" s="284" t="s">
        <v>1834</v>
      </c>
      <c r="B508" s="284" t="s">
        <v>669</v>
      </c>
      <c r="D508">
        <f>IF('CDS-G'!E40&lt;&gt;"",'CDS-G'!E40,"")</f>
        <v>3605</v>
      </c>
    </row>
    <row r="509" spans="1:4" ht="12.75">
      <c r="A509" s="284" t="s">
        <v>1834</v>
      </c>
      <c r="B509" s="284" t="s">
        <v>670</v>
      </c>
      <c r="D509">
        <f>IF('CDS-G'!D41&lt;&gt;"",'CDS-G'!D41,"")</f>
        <v>1441</v>
      </c>
    </row>
    <row r="510" spans="1:4" ht="12.75">
      <c r="A510" s="284" t="s">
        <v>1834</v>
      </c>
      <c r="B510" s="284" t="s">
        <v>671</v>
      </c>
      <c r="D510">
        <f>IF('CDS-G'!E41&lt;&gt;"",'CDS-G'!E41,"")</f>
        <v>2883</v>
      </c>
    </row>
    <row r="511" spans="1:4" ht="12.75">
      <c r="A511" s="284" t="s">
        <v>1834</v>
      </c>
      <c r="B511" s="284" t="s">
        <v>672</v>
      </c>
      <c r="D511">
        <f>IF('CDS-G'!C$42&lt;&gt;"",'CDS-G'!C$42,"")</f>
        <v>880</v>
      </c>
    </row>
    <row r="512" spans="1:4" ht="12.75">
      <c r="A512" s="284" t="s">
        <v>1834</v>
      </c>
      <c r="B512" s="284" t="s">
        <v>673</v>
      </c>
      <c r="D512">
        <f>IF('CDS-G'!D$42&lt;&gt;"",'CDS-G'!D$42,"")</f>
        <v>1575</v>
      </c>
    </row>
    <row r="513" spans="1:4" ht="12.75">
      <c r="A513" s="284" t="s">
        <v>1834</v>
      </c>
      <c r="B513" s="284" t="s">
        <v>674</v>
      </c>
      <c r="D513">
        <f>IF('CDS-G'!E$42&lt;&gt;"",'CDS-G'!E$42,"")</f>
        <v>2095</v>
      </c>
    </row>
    <row r="514" spans="1:4" ht="12.75">
      <c r="A514" s="284" t="s">
        <v>1834</v>
      </c>
      <c r="B514" s="284" t="s">
        <v>675</v>
      </c>
      <c r="D514">
        <f>IF('CDS-G'!C$43&lt;&gt;"",'CDS-G'!C$43,"")</f>
        <v>2162</v>
      </c>
    </row>
    <row r="515" spans="1:4" ht="12.75">
      <c r="A515" s="284" t="s">
        <v>1834</v>
      </c>
      <c r="B515" s="284" t="s">
        <v>676</v>
      </c>
      <c r="D515">
        <f>IF('CDS-G'!D$43&lt;&gt;"",'CDS-G'!D$43,"")</f>
        <v>1420</v>
      </c>
    </row>
    <row r="516" spans="1:4" ht="12.75">
      <c r="A516" s="284" t="s">
        <v>1834</v>
      </c>
      <c r="B516" s="284" t="s">
        <v>677</v>
      </c>
      <c r="D516">
        <f>IF('CDS-G'!E$43&lt;&gt;"",'CDS-G'!E$43,"")</f>
        <v>2162</v>
      </c>
    </row>
    <row r="517" spans="1:4" ht="12.75">
      <c r="A517" s="284" t="s">
        <v>1834</v>
      </c>
      <c r="B517" s="284" t="s">
        <v>678</v>
      </c>
      <c r="D517">
        <f>IF('CDS-G'!C47&lt;&gt;"",'CDS-G'!C47,"")</f>
      </c>
    </row>
    <row r="518" spans="1:4" ht="12.75">
      <c r="A518" s="284" t="s">
        <v>1834</v>
      </c>
      <c r="B518" s="284" t="s">
        <v>679</v>
      </c>
      <c r="D518">
        <f>IF('CDS-G'!C48&lt;&gt;"",'CDS-G'!C48,"")</f>
        <v>132.25</v>
      </c>
    </row>
    <row r="519" spans="1:4" ht="12.75">
      <c r="A519" s="284" t="s">
        <v>1834</v>
      </c>
      <c r="B519" s="284" t="s">
        <v>680</v>
      </c>
      <c r="D519">
        <f>IF('CDS-G'!C49&lt;&gt;"",'CDS-G'!C49,"")</f>
        <v>132.25</v>
      </c>
    </row>
    <row r="520" spans="1:4" ht="12.75">
      <c r="A520" s="284" t="s">
        <v>1834</v>
      </c>
      <c r="B520" s="284" t="s">
        <v>681</v>
      </c>
      <c r="D520">
        <f>IF('CDS-G'!C50&lt;&gt;"",'CDS-G'!C50,"")</f>
        <v>408.25</v>
      </c>
    </row>
    <row r="521" spans="1:4" ht="12.75">
      <c r="A521" s="284" t="s">
        <v>1834</v>
      </c>
      <c r="B521" s="284" t="s">
        <v>682</v>
      </c>
      <c r="D521">
        <f>IF('CDS-G'!C51&lt;&gt;"",'CDS-G'!C51,"")</f>
        <v>408.25</v>
      </c>
    </row>
    <row r="522" spans="1:3" ht="12.75">
      <c r="A522" s="284" t="s">
        <v>683</v>
      </c>
      <c r="B522" s="284" t="s">
        <v>684</v>
      </c>
      <c r="C522" t="str">
        <f>IF(TRIM('CDS-H'!E7)&lt;&gt;"","2003-2004 estimated ","")&amp;IF(TRIM('CDS-H'!F7)&lt;&gt;"","2002-2003 final ","")</f>
        <v>2002-2003 final </v>
      </c>
    </row>
    <row r="523" spans="1:3" ht="12.75">
      <c r="A523" s="284" t="s">
        <v>683</v>
      </c>
      <c r="B523" s="284" t="s">
        <v>685</v>
      </c>
      <c r="C523" t="str">
        <f>IF('CDS-H'!D10&lt;&gt;"",'CDS-H'!D10,"")</f>
        <v>X</v>
      </c>
    </row>
    <row r="524" spans="1:3" ht="12.75">
      <c r="A524" s="284" t="s">
        <v>683</v>
      </c>
      <c r="B524" s="284" t="s">
        <v>686</v>
      </c>
      <c r="C524">
        <f>IF('CDS-H'!D11&lt;&gt;"",'CDS-H'!D11,"")</f>
      </c>
    </row>
    <row r="525" spans="1:3" ht="12.75">
      <c r="A525" s="284" t="s">
        <v>683</v>
      </c>
      <c r="B525" s="284" t="s">
        <v>687</v>
      </c>
      <c r="C525">
        <f>IF('CDS-H'!D12&lt;&gt;"",'CDS-H'!D12,"")</f>
      </c>
    </row>
    <row r="526" spans="1:5" ht="12.75">
      <c r="A526" s="284" t="s">
        <v>683</v>
      </c>
      <c r="B526" s="284" t="s">
        <v>688</v>
      </c>
      <c r="D526">
        <f>IF('CDS-H'!E16&lt;&gt;"",'CDS-H'!E16,"")</f>
        <v>22761081</v>
      </c>
      <c r="E526"/>
    </row>
    <row r="527" spans="1:4" ht="12.75">
      <c r="A527" s="284" t="s">
        <v>683</v>
      </c>
      <c r="B527" s="284" t="s">
        <v>689</v>
      </c>
      <c r="D527">
        <f>IF('CDS-H'!E17&lt;&gt;"",'CDS-H'!E17,"")</f>
        <v>10296714</v>
      </c>
    </row>
    <row r="528" spans="1:4" ht="12.75">
      <c r="A528" s="284" t="s">
        <v>683</v>
      </c>
      <c r="B528" s="284" t="s">
        <v>690</v>
      </c>
      <c r="D528">
        <f>IF('CDS-H'!E18&lt;&gt;"",'CDS-H'!E18,"")</f>
        <v>0</v>
      </c>
    </row>
    <row r="529" spans="1:4" ht="12.75">
      <c r="A529" s="284" t="s">
        <v>683</v>
      </c>
      <c r="B529" s="284" t="s">
        <v>691</v>
      </c>
      <c r="D529">
        <f>IF('CDS-H'!E19&lt;&gt;"",'CDS-H'!E19,"")</f>
        <v>0</v>
      </c>
    </row>
    <row r="530" spans="1:4" ht="12.75">
      <c r="A530" s="284" t="s">
        <v>683</v>
      </c>
      <c r="B530" s="284" t="s">
        <v>692</v>
      </c>
      <c r="D530">
        <f>IF('CDS-H'!E20&lt;&gt;"",'CDS-H'!E20,"")</f>
        <v>33057795</v>
      </c>
    </row>
    <row r="531" spans="1:4" ht="12.75">
      <c r="A531" s="284" t="s">
        <v>683</v>
      </c>
      <c r="B531" s="284" t="s">
        <v>693</v>
      </c>
      <c r="D531">
        <f>IF('CDS-H'!E22&lt;&gt;"",'CDS-H'!E22,"")</f>
        <v>45445876</v>
      </c>
    </row>
    <row r="532" spans="1:4" ht="12.75">
      <c r="A532" s="284" t="s">
        <v>683</v>
      </c>
      <c r="B532" s="284" t="s">
        <v>694</v>
      </c>
      <c r="D532">
        <f>IF('CDS-H'!E23&lt;&gt;"",'CDS-H'!E23,"")</f>
        <v>1064720</v>
      </c>
    </row>
    <row r="533" spans="1:4" ht="12.75">
      <c r="A533" s="284" t="s">
        <v>683</v>
      </c>
      <c r="B533" s="284" t="s">
        <v>695</v>
      </c>
      <c r="D533">
        <f>IF('CDS-H'!E24&lt;&gt;"",'CDS-H'!E24,"")</f>
        <v>400399</v>
      </c>
    </row>
    <row r="534" spans="1:4" ht="12.75">
      <c r="A534" s="284" t="s">
        <v>683</v>
      </c>
      <c r="B534" s="284" t="s">
        <v>696</v>
      </c>
      <c r="D534">
        <f>IF('CDS-H'!E25&lt;&gt;"",'CDS-H'!E25,"")</f>
        <v>46910995</v>
      </c>
    </row>
    <row r="535" spans="1:4" ht="12.75">
      <c r="A535" s="284" t="s">
        <v>683</v>
      </c>
      <c r="B535" s="284" t="s">
        <v>697</v>
      </c>
      <c r="D535">
        <f>IF('CDS-H'!E27&lt;&gt;"",'CDS-H'!E27,"")</f>
        <v>0</v>
      </c>
    </row>
    <row r="536" spans="1:4" ht="12.75">
      <c r="A536" s="284" t="s">
        <v>683</v>
      </c>
      <c r="B536" s="284" t="s">
        <v>698</v>
      </c>
      <c r="D536">
        <f>IF('CDS-H'!E28&lt;&gt;"",'CDS-H'!E28,"")</f>
        <v>0</v>
      </c>
    </row>
    <row r="537" spans="1:4" ht="12.75">
      <c r="A537" s="284" t="s">
        <v>683</v>
      </c>
      <c r="B537" s="284" t="s">
        <v>699</v>
      </c>
      <c r="D537">
        <f>IF('CDS-H'!E29&lt;&gt;"",'CDS-H'!E29,"")</f>
        <v>0</v>
      </c>
    </row>
    <row r="538" spans="1:4" ht="12.75">
      <c r="A538" s="284" t="s">
        <v>683</v>
      </c>
      <c r="B538" s="284" t="s">
        <v>700</v>
      </c>
      <c r="D538">
        <f>IF('CDS-H'!F16&lt;&gt;"",'CDS-H'!F16,"")</f>
        <v>0</v>
      </c>
    </row>
    <row r="539" spans="1:4" ht="12.75">
      <c r="A539" s="284" t="s">
        <v>683</v>
      </c>
      <c r="B539" s="284" t="s">
        <v>701</v>
      </c>
      <c r="D539">
        <f>IF('CDS-H'!F17&lt;&gt;"",'CDS-H'!F17,"")</f>
        <v>0</v>
      </c>
    </row>
    <row r="540" spans="1:4" ht="12.75">
      <c r="A540" s="284" t="s">
        <v>683</v>
      </c>
      <c r="B540" s="284" t="s">
        <v>702</v>
      </c>
      <c r="D540">
        <f>IF('CDS-H'!F18&lt;&gt;"",'CDS-H'!F18,"")</f>
        <v>6214233</v>
      </c>
    </row>
    <row r="541" spans="1:4" ht="12.75">
      <c r="A541" s="284" t="s">
        <v>683</v>
      </c>
      <c r="B541" s="284" t="s">
        <v>703</v>
      </c>
      <c r="D541">
        <f>IF('CDS-H'!F19&lt;&gt;"",'CDS-H'!F19,"")</f>
        <v>3221417</v>
      </c>
    </row>
    <row r="542" spans="1:4" ht="12.75">
      <c r="A542" s="284" t="s">
        <v>683</v>
      </c>
      <c r="B542" s="284" t="s">
        <v>704</v>
      </c>
      <c r="D542">
        <f>IF('CDS-H'!F20&lt;&gt;"",'CDS-H'!F20,"")</f>
        <v>9435650</v>
      </c>
    </row>
    <row r="543" spans="1:4" ht="12.75">
      <c r="A543" s="284" t="s">
        <v>683</v>
      </c>
      <c r="B543" s="284" t="s">
        <v>705</v>
      </c>
      <c r="D543">
        <f>IF('CDS-H'!F22&lt;&gt;"",'CDS-H'!F22,"")</f>
        <v>35188568</v>
      </c>
    </row>
    <row r="544" spans="1:4" ht="12.75">
      <c r="A544" s="284" t="s">
        <v>683</v>
      </c>
      <c r="B544" s="284" t="s">
        <v>706</v>
      </c>
      <c r="D544">
        <f>IF('CDS-H'!F24&lt;&gt;"",'CDS-H'!F24,"")</f>
        <v>0</v>
      </c>
    </row>
    <row r="545" spans="1:4" ht="12.75">
      <c r="A545" s="284" t="s">
        <v>683</v>
      </c>
      <c r="B545" s="284" t="s">
        <v>707</v>
      </c>
      <c r="D545">
        <f>IF('CDS-H'!F25&lt;&gt;"",'CDS-H'!F25,"")</f>
        <v>35188568</v>
      </c>
    </row>
    <row r="546" spans="1:4" ht="12.75">
      <c r="A546" s="284" t="s">
        <v>683</v>
      </c>
      <c r="B546" s="284" t="s">
        <v>708</v>
      </c>
      <c r="D546">
        <f>IF('CDS-H'!F27&lt;&gt;"",'CDS-H'!F27,"")</f>
        <v>3994723</v>
      </c>
    </row>
    <row r="547" spans="1:4" ht="12.75">
      <c r="A547" s="284" t="s">
        <v>683</v>
      </c>
      <c r="B547" s="284" t="s">
        <v>709</v>
      </c>
      <c r="D547">
        <f>IF('CDS-H'!F28&lt;&gt;"",'CDS-H'!F28,"")</f>
        <v>1150460</v>
      </c>
    </row>
    <row r="548" spans="1:4" ht="12.75">
      <c r="A548" s="284" t="s">
        <v>683</v>
      </c>
      <c r="B548" s="284" t="s">
        <v>710</v>
      </c>
      <c r="D548">
        <f>IF('CDS-H'!F29&lt;&gt;"",'CDS-H'!F29,"")</f>
        <v>1394147</v>
      </c>
    </row>
    <row r="549" spans="1:4" ht="12.75">
      <c r="A549" s="284" t="s">
        <v>683</v>
      </c>
      <c r="B549" s="284" t="s">
        <v>711</v>
      </c>
      <c r="D549">
        <f>IF('CDS-H'!D33&lt;&gt;"",'CDS-H'!D33,"")</f>
        <v>4322</v>
      </c>
    </row>
    <row r="550" spans="1:4" ht="12.75">
      <c r="A550" s="284" t="s">
        <v>683</v>
      </c>
      <c r="B550" s="284" t="s">
        <v>712</v>
      </c>
      <c r="D550">
        <f>IF('CDS-H'!D34&lt;&gt;"",'CDS-H'!D34,"")</f>
        <v>3205</v>
      </c>
    </row>
    <row r="551" spans="1:4" ht="12.75">
      <c r="A551" s="284" t="s">
        <v>683</v>
      </c>
      <c r="B551" s="284" t="s">
        <v>713</v>
      </c>
      <c r="D551">
        <f>IF('CDS-H'!D35&lt;&gt;"",'CDS-H'!D35,"")</f>
        <v>2307</v>
      </c>
    </row>
    <row r="552" spans="1:4" ht="12.75">
      <c r="A552" s="284" t="s">
        <v>683</v>
      </c>
      <c r="B552" s="284" t="s">
        <v>714</v>
      </c>
      <c r="D552">
        <f>IF('CDS-H'!D36&lt;&gt;"",'CDS-H'!D36,"")</f>
        <v>2196</v>
      </c>
    </row>
    <row r="553" spans="1:4" ht="12.75">
      <c r="A553" s="284" t="s">
        <v>683</v>
      </c>
      <c r="B553" s="284" t="s">
        <v>715</v>
      </c>
      <c r="D553">
        <f>IF('CDS-H'!D37&lt;&gt;"",'CDS-H'!D37,"")</f>
        <v>1786</v>
      </c>
    </row>
    <row r="554" spans="1:4" ht="12.75">
      <c r="A554" s="284" t="s">
        <v>683</v>
      </c>
      <c r="B554" s="284" t="s">
        <v>716</v>
      </c>
      <c r="D554">
        <f>IF('CDS-H'!D38&lt;&gt;"",'CDS-H'!D38,"")</f>
        <v>1659</v>
      </c>
    </row>
    <row r="555" spans="1:4" ht="12.75">
      <c r="A555" s="284" t="s">
        <v>683</v>
      </c>
      <c r="B555" s="284" t="s">
        <v>717</v>
      </c>
      <c r="D555">
        <f>IF('CDS-H'!D39&lt;&gt;"",'CDS-H'!D39,"")</f>
        <v>628</v>
      </c>
    </row>
    <row r="556" spans="1:4" ht="12.75">
      <c r="A556" s="284" t="s">
        <v>683</v>
      </c>
      <c r="B556" s="284" t="s">
        <v>718</v>
      </c>
      <c r="D556">
        <f>IF('CDS-H'!D40&lt;&gt;"",'CDS-H'!D40,"")</f>
        <v>216</v>
      </c>
    </row>
    <row r="557" spans="1:4" ht="12.75">
      <c r="A557" s="284" t="s">
        <v>683</v>
      </c>
      <c r="B557" s="284" t="s">
        <v>719</v>
      </c>
      <c r="D557">
        <f>IF(IF('CDS-H'!D$41&lt;1,'CDS-H'!D$41,'CDS-H'!D$41/100)&lt;&gt;"",IF('CDS-H'!D$41&lt;1,'CDS-H'!D$41,'CDS-H'!D$41/100),"")</f>
        <v>0.655</v>
      </c>
    </row>
    <row r="558" spans="1:4" ht="12.75">
      <c r="A558" s="284" t="s">
        <v>683</v>
      </c>
      <c r="B558" s="284" t="s">
        <v>720</v>
      </c>
      <c r="D558">
        <f>IF('CDS-H'!D42&lt;&gt;"",'CDS-H'!D42,"")</f>
        <v>5761</v>
      </c>
    </row>
    <row r="559" spans="1:4" ht="12.75">
      <c r="A559" s="284" t="s">
        <v>683</v>
      </c>
      <c r="B559" s="284" t="s">
        <v>721</v>
      </c>
      <c r="D559">
        <f>IF('CDS-H'!D43&lt;&gt;"",'CDS-H'!D43,"")</f>
        <v>4225</v>
      </c>
    </row>
    <row r="560" spans="1:4" ht="12.75">
      <c r="A560" s="284" t="s">
        <v>683</v>
      </c>
      <c r="B560" s="284" t="s">
        <v>722</v>
      </c>
      <c r="D560">
        <f>IF('CDS-H'!D44&lt;&gt;"",'CDS-H'!D44,"")</f>
        <v>2388</v>
      </c>
    </row>
    <row r="561" spans="1:4" ht="12.75">
      <c r="A561" s="284" t="s">
        <v>683</v>
      </c>
      <c r="B561" s="284" t="s">
        <v>723</v>
      </c>
      <c r="D561">
        <f>IF('CDS-H'!D45&lt;&gt;"",'CDS-H'!D45,"")</f>
        <v>2317</v>
      </c>
    </row>
    <row r="562" spans="1:4" ht="12.75">
      <c r="A562" s="284" t="s">
        <v>683</v>
      </c>
      <c r="B562" s="284" t="s">
        <v>724</v>
      </c>
      <c r="D562">
        <f>IF('CDS-H'!D49&lt;&gt;"",'CDS-H'!D49,"")</f>
        <v>221</v>
      </c>
    </row>
    <row r="563" spans="1:4" ht="12.75">
      <c r="A563" s="284" t="s">
        <v>683</v>
      </c>
      <c r="B563" s="284" t="s">
        <v>725</v>
      </c>
      <c r="D563">
        <f>IF('CDS-H'!D50&lt;&gt;"",'CDS-H'!D50,"")</f>
        <v>1295</v>
      </c>
    </row>
    <row r="564" spans="1:4" ht="12.75">
      <c r="A564" s="284" t="s">
        <v>683</v>
      </c>
      <c r="B564" s="284" t="s">
        <v>726</v>
      </c>
      <c r="D564">
        <f>IF('CDS-H'!D51&lt;&gt;"",'CDS-H'!D51,"")</f>
      </c>
    </row>
    <row r="565" spans="1:4" ht="12.75">
      <c r="A565" s="284" t="s">
        <v>683</v>
      </c>
      <c r="B565" s="284" t="s">
        <v>727</v>
      </c>
      <c r="D565">
        <f>IF('CDS-H'!D52&lt;&gt;"",'CDS-H'!D52,"")</f>
      </c>
    </row>
    <row r="566" spans="1:4" ht="12.75">
      <c r="A566" s="284" t="s">
        <v>683</v>
      </c>
      <c r="B566" s="284" t="s">
        <v>728</v>
      </c>
      <c r="D566">
        <f>IF('CDS-H'!E33&lt;&gt;"",'CDS-H'!E33,"")</f>
        <v>18659</v>
      </c>
    </row>
    <row r="567" spans="1:4" ht="12.75">
      <c r="A567" s="284" t="s">
        <v>683</v>
      </c>
      <c r="B567" s="284" t="s">
        <v>729</v>
      </c>
      <c r="D567">
        <f>IF('CDS-H'!E34&lt;&gt;"",'CDS-H'!E34,"")</f>
        <v>13916</v>
      </c>
    </row>
    <row r="568" spans="1:4" ht="12.75">
      <c r="A568" s="284" t="s">
        <v>683</v>
      </c>
      <c r="B568" s="284" t="s">
        <v>730</v>
      </c>
      <c r="D568">
        <f>IF('CDS-H'!E35&lt;&gt;"",'CDS-H'!E35,"")</f>
        <v>11095</v>
      </c>
    </row>
    <row r="569" spans="1:4" ht="12.75">
      <c r="A569" s="284" t="s">
        <v>683</v>
      </c>
      <c r="B569" s="284" t="s">
        <v>731</v>
      </c>
      <c r="D569">
        <f>IF('CDS-H'!E36&lt;&gt;"",'CDS-H'!E36,"")</f>
        <v>10742</v>
      </c>
    </row>
    <row r="570" spans="1:4" ht="12.75">
      <c r="A570" s="284" t="s">
        <v>683</v>
      </c>
      <c r="B570" s="284" t="s">
        <v>732</v>
      </c>
      <c r="D570">
        <f>IF('CDS-H'!E37&lt;&gt;"",'CDS-H'!E37,"")</f>
        <v>8537</v>
      </c>
    </row>
    <row r="571" spans="1:4" ht="12.75">
      <c r="A571" s="284" t="s">
        <v>683</v>
      </c>
      <c r="B571" s="284" t="s">
        <v>733</v>
      </c>
      <c r="D571">
        <f>IF('CDS-H'!E38&lt;&gt;"",'CDS-H'!E38,"")</f>
        <v>8768</v>
      </c>
    </row>
    <row r="572" spans="1:4" ht="12.75">
      <c r="A572" s="284" t="s">
        <v>683</v>
      </c>
      <c r="B572" s="284" t="s">
        <v>734</v>
      </c>
      <c r="D572">
        <f>IF('CDS-H'!E39&lt;&gt;"",'CDS-H'!E39,"")</f>
        <v>1689</v>
      </c>
    </row>
    <row r="573" spans="1:4" ht="12.75">
      <c r="A573" s="284" t="s">
        <v>683</v>
      </c>
      <c r="B573" s="284" t="s">
        <v>735</v>
      </c>
      <c r="D573">
        <f>IF('CDS-H'!E40&lt;&gt;"",'CDS-H'!E40,"")</f>
        <v>1406</v>
      </c>
    </row>
    <row r="574" spans="1:4" ht="12.75">
      <c r="A574" s="284" t="s">
        <v>683</v>
      </c>
      <c r="B574" s="284" t="s">
        <v>736</v>
      </c>
      <c r="D574">
        <f>IF(IF('CDS-H'!E$41&lt;1,'CDS-H'!E$41,'CDS-H'!E$41/100)&lt;&gt;"",IF('CDS-H'!E$41&lt;1,'CDS-H'!E$41,'CDS-H'!E$41/100),"")</f>
        <v>0.591</v>
      </c>
    </row>
    <row r="575" spans="1:4" ht="12.75">
      <c r="A575" s="284" t="s">
        <v>683</v>
      </c>
      <c r="B575" s="284" t="s">
        <v>737</v>
      </c>
      <c r="D575">
        <f>IF('CDS-H'!E42&lt;&gt;"",'CDS-H'!E42,"")</f>
        <v>6136</v>
      </c>
    </row>
    <row r="576" spans="1:4" ht="12.75">
      <c r="A576" s="284" t="s">
        <v>683</v>
      </c>
      <c r="B576" s="284" t="s">
        <v>738</v>
      </c>
      <c r="D576">
        <f>IF('CDS-H'!E43&lt;&gt;"",'CDS-H'!E43,"")</f>
        <v>3584</v>
      </c>
    </row>
    <row r="577" spans="1:4" ht="12.75">
      <c r="A577" s="284" t="s">
        <v>683</v>
      </c>
      <c r="B577" s="284" t="s">
        <v>739</v>
      </c>
      <c r="D577">
        <f>IF('CDS-H'!E44&lt;&gt;"",'CDS-H'!E44,"")</f>
        <v>3661</v>
      </c>
    </row>
    <row r="578" spans="1:4" ht="12.75">
      <c r="A578" s="284" t="s">
        <v>683</v>
      </c>
      <c r="B578" s="284" t="s">
        <v>740</v>
      </c>
      <c r="D578">
        <f>IF('CDS-H'!E45&lt;&gt;"",'CDS-H'!E45,"")</f>
        <v>3579</v>
      </c>
    </row>
    <row r="579" spans="1:4" ht="12.75">
      <c r="A579" s="284" t="s">
        <v>683</v>
      </c>
      <c r="B579" s="284" t="s">
        <v>741</v>
      </c>
      <c r="D579">
        <f>IF('CDS-H'!E49&lt;&gt;"",'CDS-H'!E49,"")</f>
        <v>537</v>
      </c>
    </row>
    <row r="580" spans="1:4" ht="12.75">
      <c r="A580" s="284" t="s">
        <v>683</v>
      </c>
      <c r="B580" s="284" t="s">
        <v>742</v>
      </c>
      <c r="D580">
        <f>IF('CDS-H'!E50&lt;&gt;"",'CDS-H'!E50,"")</f>
        <v>1466</v>
      </c>
    </row>
    <row r="581" spans="1:4" ht="12.75">
      <c r="A581" s="284" t="s">
        <v>683</v>
      </c>
      <c r="B581" s="284" t="s">
        <v>743</v>
      </c>
      <c r="D581">
        <f>IF('CDS-H'!E51&lt;&gt;"",'CDS-H'!E51,"")</f>
      </c>
    </row>
    <row r="582" spans="1:4" ht="12.75">
      <c r="A582" s="284" t="s">
        <v>683</v>
      </c>
      <c r="B582" s="284" t="s">
        <v>744</v>
      </c>
      <c r="D582">
        <f>IF('CDS-H'!E52&lt;&gt;"",'CDS-H'!E52,"")</f>
      </c>
    </row>
    <row r="583" spans="1:4" ht="12.75">
      <c r="A583" s="284" t="s">
        <v>683</v>
      </c>
      <c r="B583" s="284" t="s">
        <v>745</v>
      </c>
      <c r="D583">
        <f>IF('CDS-H'!F33&lt;&gt;"",'CDS-H'!F33,"")</f>
      </c>
    </row>
    <row r="584" spans="1:4" ht="12.75">
      <c r="A584" s="284" t="s">
        <v>683</v>
      </c>
      <c r="B584" s="284" t="s">
        <v>746</v>
      </c>
      <c r="D584">
        <f>IF('CDS-H'!F34&lt;&gt;"",'CDS-H'!F34,"")</f>
      </c>
    </row>
    <row r="585" spans="1:4" ht="12.75">
      <c r="A585" s="284" t="s">
        <v>683</v>
      </c>
      <c r="B585" s="284" t="s">
        <v>747</v>
      </c>
      <c r="D585">
        <f>IF('CDS-H'!F35&lt;&gt;"",'CDS-H'!F35,"")</f>
      </c>
    </row>
    <row r="586" spans="1:4" ht="12.75">
      <c r="A586" s="284" t="s">
        <v>683</v>
      </c>
      <c r="B586" s="284" t="s">
        <v>748</v>
      </c>
      <c r="D586">
        <f>IF('CDS-H'!F36&lt;&gt;"",'CDS-H'!F36,"")</f>
      </c>
    </row>
    <row r="587" spans="1:4" ht="12.75">
      <c r="A587" s="284" t="s">
        <v>683</v>
      </c>
      <c r="B587" s="284" t="s">
        <v>749</v>
      </c>
      <c r="D587">
        <f>IF('CDS-H'!F37&lt;&gt;"",'CDS-H'!F37,"")</f>
      </c>
    </row>
    <row r="588" spans="1:4" ht="12.75">
      <c r="A588" s="284" t="s">
        <v>683</v>
      </c>
      <c r="B588" s="284" t="s">
        <v>750</v>
      </c>
      <c r="D588">
        <f>IF('CDS-H'!F38&lt;&gt;"",'CDS-H'!F38,"")</f>
      </c>
    </row>
    <row r="589" spans="1:4" ht="12.75">
      <c r="A589" s="284" t="s">
        <v>683</v>
      </c>
      <c r="B589" s="284" t="s">
        <v>751</v>
      </c>
      <c r="D589">
        <f>IF('CDS-H'!F39&lt;&gt;"",'CDS-H'!F39,"")</f>
      </c>
    </row>
    <row r="590" spans="1:4" ht="12.75">
      <c r="A590" s="284" t="s">
        <v>683</v>
      </c>
      <c r="B590" s="284" t="s">
        <v>752</v>
      </c>
      <c r="D590">
        <f>IF('CDS-H'!F40&lt;&gt;"",'CDS-H'!F40,"")</f>
      </c>
    </row>
    <row r="591" spans="1:4" ht="12.75">
      <c r="A591" s="284" t="s">
        <v>683</v>
      </c>
      <c r="B591" s="284" t="s">
        <v>753</v>
      </c>
      <c r="D591">
        <f>IF(IF('CDS-H'!F$41&lt;1,'CDS-H'!F$41,'CDS-H'!F$41/100)&lt;&gt;"",IF('CDS-H'!F$41&lt;1,'CDS-H'!F$41,'CDS-H'!F$41/100),"")</f>
      </c>
    </row>
    <row r="592" spans="1:4" ht="12.75">
      <c r="A592" s="284" t="s">
        <v>683</v>
      </c>
      <c r="B592" s="284" t="s">
        <v>754</v>
      </c>
      <c r="D592">
        <f>IF('CDS-H'!F42&lt;&gt;"",'CDS-H'!F42,"")</f>
      </c>
    </row>
    <row r="593" spans="1:4" ht="12.75">
      <c r="A593" s="284" t="s">
        <v>683</v>
      </c>
      <c r="B593" s="284" t="s">
        <v>755</v>
      </c>
      <c r="D593">
        <f>IF('CDS-H'!F43&lt;&gt;"",'CDS-H'!F43,"")</f>
      </c>
    </row>
    <row r="594" spans="1:4" ht="12.75">
      <c r="A594" s="284" t="s">
        <v>683</v>
      </c>
      <c r="B594" s="284" t="s">
        <v>756</v>
      </c>
      <c r="D594">
        <f>IF('CDS-H'!F44&lt;&gt;"",'CDS-H'!F44,"")</f>
      </c>
    </row>
    <row r="595" spans="1:4" ht="12.75">
      <c r="A595" s="284" t="s">
        <v>683</v>
      </c>
      <c r="B595" s="284" t="s">
        <v>757</v>
      </c>
      <c r="D595">
        <f>IF('CDS-H'!F45&lt;&gt;"",'CDS-H'!F45,"")</f>
      </c>
    </row>
    <row r="596" spans="1:4" ht="12.75">
      <c r="A596" s="284" t="s">
        <v>683</v>
      </c>
      <c r="B596" s="284" t="s">
        <v>758</v>
      </c>
      <c r="D596">
        <f>IF('CDS-H'!F49&lt;&gt;"",'CDS-H'!F49,"")</f>
      </c>
    </row>
    <row r="597" spans="1:4" ht="12.75">
      <c r="A597" s="284" t="s">
        <v>683</v>
      </c>
      <c r="B597" s="284" t="s">
        <v>759</v>
      </c>
      <c r="D597">
        <f>IF('CDS-H'!F50&lt;&gt;"",'CDS-H'!F50,"")</f>
      </c>
    </row>
    <row r="598" spans="1:4" ht="12.75">
      <c r="A598" s="284" t="s">
        <v>683</v>
      </c>
      <c r="B598" s="284" t="s">
        <v>760</v>
      </c>
      <c r="D598">
        <f>IF('CDS-H'!F51&lt;&gt;"",'CDS-H'!F51,"")</f>
      </c>
    </row>
    <row r="599" spans="1:4" ht="12.75">
      <c r="A599" s="284" t="s">
        <v>683</v>
      </c>
      <c r="B599" s="284" t="s">
        <v>761</v>
      </c>
      <c r="D599">
        <f>IF('CDS-H'!F52&lt;&gt;"",'CDS-H'!F52,"")</f>
      </c>
    </row>
    <row r="600" spans="1:3" ht="12.75">
      <c r="A600" s="284" t="s">
        <v>683</v>
      </c>
      <c r="B600" s="284" t="s">
        <v>685</v>
      </c>
      <c r="C600" t="str">
        <f>IF('CDS-H'!D10&lt;&gt;"",'CDS-H'!D10,"")</f>
        <v>X</v>
      </c>
    </row>
    <row r="601" spans="1:3" ht="12.75">
      <c r="A601" s="284" t="s">
        <v>683</v>
      </c>
      <c r="B601" s="284" t="s">
        <v>686</v>
      </c>
      <c r="C601">
        <f>IF('CDS-H'!D11&lt;&gt;"",'CDS-H'!D11,"")</f>
      </c>
    </row>
    <row r="602" spans="1:3" ht="12.75">
      <c r="A602" s="284" t="s">
        <v>683</v>
      </c>
      <c r="B602" s="284" t="s">
        <v>687</v>
      </c>
      <c r="C602">
        <f>IF('CDS-H'!D12&lt;&gt;"",'CDS-H'!D12,"")</f>
      </c>
    </row>
    <row r="603" spans="1:4" ht="12.75">
      <c r="A603" s="284" t="s">
        <v>683</v>
      </c>
      <c r="B603" s="284" t="s">
        <v>1120</v>
      </c>
      <c r="D603">
        <f>IF(IF('CDS-H'!F$56&lt;1,'CDS-H'!F$56,'CDS-H'!F$56/100)&lt;&gt;"",IF('CDS-H'!F$56&lt;1,'CDS-H'!F$56,'CDS-H'!F$56/100),"")</f>
        <v>0.52</v>
      </c>
    </row>
    <row r="604" spans="1:4" ht="12.75">
      <c r="A604" s="284" t="s">
        <v>683</v>
      </c>
      <c r="B604" s="284" t="s">
        <v>1121</v>
      </c>
      <c r="D604">
        <f>IF('CDS-H'!F58&lt;&gt;"",'CDS-H'!F58,"")</f>
        <v>17000</v>
      </c>
    </row>
    <row r="605" spans="1:3" ht="12.75">
      <c r="A605" s="284" t="s">
        <v>683</v>
      </c>
      <c r="B605" s="284" t="s">
        <v>762</v>
      </c>
      <c r="C605">
        <f>IF('CDS-H'!E63&lt;&gt;"",'CDS-H'!E63,"")</f>
      </c>
    </row>
    <row r="606" spans="1:3" ht="12.75">
      <c r="A606" s="284" t="s">
        <v>683</v>
      </c>
      <c r="B606" s="284" t="s">
        <v>763</v>
      </c>
      <c r="C606" t="str">
        <f>IF('CDS-H'!E64&lt;&gt;"",'CDS-H'!E64,"")</f>
        <v>X</v>
      </c>
    </row>
    <row r="607" spans="1:3" ht="12.75">
      <c r="A607" s="284" t="s">
        <v>683</v>
      </c>
      <c r="B607" s="284" t="s">
        <v>764</v>
      </c>
      <c r="C607">
        <f>IF('CDS-H'!E65&lt;&gt;"",'CDS-H'!E65,"")</f>
      </c>
    </row>
    <row r="608" spans="1:4" ht="12.75">
      <c r="A608" s="284" t="s">
        <v>683</v>
      </c>
      <c r="B608" s="284" t="s">
        <v>765</v>
      </c>
      <c r="D608">
        <f>IF('CDS-H'!F67&lt;&gt;"",'CDS-H'!F67,"")</f>
        <v>23</v>
      </c>
    </row>
    <row r="609" spans="1:4" ht="12.75">
      <c r="A609" s="284" t="s">
        <v>683</v>
      </c>
      <c r="B609" s="284" t="s">
        <v>766</v>
      </c>
      <c r="D609">
        <f>IF('CDS-H'!F69&lt;&gt;"",'CDS-H'!F69,"")</f>
        <v>2492</v>
      </c>
    </row>
    <row r="610" spans="1:4" ht="12.75">
      <c r="A610" s="284" t="s">
        <v>683</v>
      </c>
      <c r="B610" s="284" t="s">
        <v>767</v>
      </c>
      <c r="D610">
        <f>IF('CDS-H'!F71&lt;&gt;"",'CDS-H'!F71,"")</f>
        <v>78450</v>
      </c>
    </row>
    <row r="611" spans="1:3" ht="12.75">
      <c r="A611" s="284" t="s">
        <v>683</v>
      </c>
      <c r="B611" s="284" t="s">
        <v>768</v>
      </c>
      <c r="C611" t="str">
        <f>IF('CDS-H'!E76&lt;&gt;"",'CDS-H'!E76,"")</f>
        <v>X</v>
      </c>
    </row>
    <row r="612" spans="1:3" ht="12.75">
      <c r="A612" s="284" t="s">
        <v>683</v>
      </c>
      <c r="B612" s="284" t="s">
        <v>769</v>
      </c>
      <c r="C612" t="str">
        <f>IF('CDS-H'!E77&lt;&gt;"",'CDS-H'!E77,"")</f>
        <v>X</v>
      </c>
    </row>
    <row r="613" spans="1:3" ht="12.75">
      <c r="A613" s="284" t="s">
        <v>683</v>
      </c>
      <c r="B613" s="284" t="s">
        <v>770</v>
      </c>
      <c r="C613">
        <f>IF('CDS-H'!E78&lt;&gt;"",'CDS-H'!E78,"")</f>
      </c>
    </row>
    <row r="614" spans="1:3" ht="12.75">
      <c r="A614" s="284" t="s">
        <v>683</v>
      </c>
      <c r="B614" s="284" t="s">
        <v>771</v>
      </c>
      <c r="C614">
        <f>IF('CDS-H'!E79&lt;&gt;"",'CDS-H'!E79,"")</f>
      </c>
    </row>
    <row r="615" spans="1:3" ht="12.75">
      <c r="A615" s="284" t="s">
        <v>683</v>
      </c>
      <c r="B615" s="284" t="s">
        <v>772</v>
      </c>
      <c r="C615">
        <f>IF('CDS-H'!E80&lt;&gt;"",'CDS-H'!E80,"")</f>
      </c>
    </row>
    <row r="616" spans="1:3" ht="12.75">
      <c r="A616" s="284" t="s">
        <v>683</v>
      </c>
      <c r="B616" s="284" t="s">
        <v>773</v>
      </c>
      <c r="C616">
        <f>IF('CDS-H'!E81&lt;&gt;"",'CDS-H'!E81,"")</f>
      </c>
    </row>
    <row r="617" spans="1:3" ht="12.75">
      <c r="A617" s="284" t="s">
        <v>683</v>
      </c>
      <c r="B617" s="284" t="s">
        <v>774</v>
      </c>
      <c r="C617">
        <f>IF('CDS-H'!E82&lt;&gt;"",'CDS-H'!E82,"")</f>
      </c>
    </row>
    <row r="618" spans="1:3" ht="12.75">
      <c r="A618" s="284" t="s">
        <v>683</v>
      </c>
      <c r="B618" s="284" t="s">
        <v>775</v>
      </c>
      <c r="C618">
        <f>IF('CDS-H'!B83&lt;&gt;"",'CDS-H'!B83,"")</f>
      </c>
    </row>
    <row r="619" spans="1:3" ht="12.75">
      <c r="A619" s="284" t="s">
        <v>683</v>
      </c>
      <c r="B619" s="284" t="s">
        <v>776</v>
      </c>
      <c r="C619" t="str">
        <f>IF('CDS-H'!E86&lt;&gt;"",'CDS-H'!E86,"")</f>
        <v>X</v>
      </c>
    </row>
    <row r="620" spans="1:3" ht="12.75">
      <c r="A620" s="284" t="s">
        <v>683</v>
      </c>
      <c r="B620" s="284" t="s">
        <v>777</v>
      </c>
      <c r="C620">
        <f>IF('CDS-H'!E87&lt;&gt;"",'CDS-H'!E87,"")</f>
      </c>
    </row>
    <row r="621" spans="1:3" ht="12.75">
      <c r="A621" s="284" t="s">
        <v>683</v>
      </c>
      <c r="B621" s="284" t="s">
        <v>778</v>
      </c>
      <c r="C621" t="str">
        <f>IF('CDS-H'!E88&lt;&gt;"",'CDS-H'!E88,"")</f>
        <v>X</v>
      </c>
    </row>
    <row r="622" spans="1:3" ht="12.75">
      <c r="A622" s="284" t="s">
        <v>683</v>
      </c>
      <c r="B622" s="284" t="s">
        <v>779</v>
      </c>
      <c r="C622">
        <f>IF('CDS-H'!E89&lt;&gt;"",'CDS-H'!E89,"")</f>
      </c>
    </row>
    <row r="623" spans="1:3" ht="12.75">
      <c r="A623" s="284" t="s">
        <v>683</v>
      </c>
      <c r="B623" s="284" t="s">
        <v>780</v>
      </c>
      <c r="C623">
        <f>IF('CDS-H'!E90&lt;&gt;"",'CDS-H'!E90,"")</f>
      </c>
    </row>
    <row r="624" spans="1:3" ht="12.75">
      <c r="A624" s="284" t="s">
        <v>683</v>
      </c>
      <c r="B624" s="284" t="s">
        <v>781</v>
      </c>
      <c r="C624">
        <f>IF('CDS-H'!B91&lt;&gt;"",'CDS-H'!B91,"")</f>
      </c>
    </row>
    <row r="625" spans="1:5" ht="12.75">
      <c r="A625" s="284" t="s">
        <v>683</v>
      </c>
      <c r="B625" s="284" t="s">
        <v>782</v>
      </c>
      <c r="E625" s="288" t="str">
        <f>IF('CDS-H'!E94&lt;&gt;"",'CDS-H'!E94,"")</f>
        <v>March 31st</v>
      </c>
    </row>
    <row r="626" spans="1:5" ht="12.75">
      <c r="A626" s="284" t="s">
        <v>683</v>
      </c>
      <c r="B626" s="284" t="s">
        <v>783</v>
      </c>
      <c r="E626" s="288">
        <f>IF('CDS-H'!E95&lt;&gt;"",'CDS-H'!E95,"")</f>
      </c>
    </row>
    <row r="627" spans="1:3" ht="12.75">
      <c r="A627" s="284" t="s">
        <v>683</v>
      </c>
      <c r="B627" s="284" t="s">
        <v>784</v>
      </c>
      <c r="C627" t="str">
        <f>IF('CDS-H'!E96&lt;&gt;"",'CDS-H'!E96,"")</f>
        <v>X</v>
      </c>
    </row>
    <row r="628" spans="1:5" ht="12.75">
      <c r="A628" s="284" t="s">
        <v>683</v>
      </c>
      <c r="B628" s="284" t="s">
        <v>785</v>
      </c>
      <c r="E628" s="294" t="str">
        <f>IF('CDS-H'!E99&lt;&gt;"",'CDS-H'!E99,"")</f>
        <v> </v>
      </c>
    </row>
    <row r="629" spans="1:3" ht="12.75">
      <c r="A629" s="284" t="s">
        <v>683</v>
      </c>
      <c r="B629" s="284" t="s">
        <v>786</v>
      </c>
      <c r="C629" t="str">
        <f>IF(TRIM('CDS-H'!D101)&lt;&gt;"","Yes ","")&amp;IF(TRIM('CDS-H'!E101)&lt;&gt;"","No ","")</f>
        <v>Yes </v>
      </c>
    </row>
    <row r="630" spans="1:5" ht="12.75">
      <c r="A630" s="284" t="s">
        <v>683</v>
      </c>
      <c r="B630" s="284" t="s">
        <v>787</v>
      </c>
      <c r="E630" s="288" t="str">
        <f>IF('CDS-H'!D102&lt;&gt;"",'CDS-H'!D102,"")</f>
        <v>April 1st</v>
      </c>
    </row>
    <row r="631" spans="1:5" ht="12.75">
      <c r="A631" s="284" t="s">
        <v>683</v>
      </c>
      <c r="B631" s="284" t="s">
        <v>788</v>
      </c>
      <c r="E631" s="288">
        <f>IF('CDS-H'!D105&lt;&gt;"",'CDS-H'!D105,"")</f>
      </c>
    </row>
    <row r="632" spans="1:4" ht="12.75">
      <c r="A632" s="284" t="s">
        <v>683</v>
      </c>
      <c r="B632" s="284" t="s">
        <v>789</v>
      </c>
      <c r="C632" s="293" t="str">
        <f>IF('CDS-H'!D106&lt;&gt;"",'CDS-H'!D106,"")</f>
        <v>X</v>
      </c>
      <c r="D632" s="293"/>
    </row>
    <row r="633" spans="1:3" ht="12.75">
      <c r="A633" s="284" t="s">
        <v>683</v>
      </c>
      <c r="B633" s="284" t="s">
        <v>790</v>
      </c>
      <c r="C633">
        <f>IF('CDS-H'!E112&lt;&gt;"",'CDS-H'!E112,"")</f>
      </c>
    </row>
    <row r="634" spans="1:3" ht="12.75">
      <c r="A634" s="284" t="s">
        <v>683</v>
      </c>
      <c r="B634" s="284" t="s">
        <v>791</v>
      </c>
      <c r="C634">
        <f>IF('CDS-H'!E113&lt;&gt;"",'CDS-H'!E113,"")</f>
      </c>
    </row>
    <row r="635" spans="1:3" ht="12.75">
      <c r="A635" s="284" t="s">
        <v>683</v>
      </c>
      <c r="B635" s="284" t="s">
        <v>792</v>
      </c>
      <c r="C635">
        <f>IF('CDS-H'!E114&lt;&gt;"",'CDS-H'!E114,"")</f>
      </c>
    </row>
    <row r="636" spans="1:3" ht="12.75">
      <c r="A636" s="284" t="s">
        <v>683</v>
      </c>
      <c r="B636" s="284" t="s">
        <v>793</v>
      </c>
      <c r="C636" t="str">
        <f>IF('CDS-H'!E117&lt;&gt;"",'CDS-H'!E117,"")</f>
        <v>X</v>
      </c>
    </row>
    <row r="637" spans="1:3" ht="12.75">
      <c r="A637" s="284" t="s">
        <v>683</v>
      </c>
      <c r="B637" s="284" t="s">
        <v>794</v>
      </c>
      <c r="C637" t="str">
        <f>IF('CDS-H'!E118&lt;&gt;"",'CDS-H'!E118,"")</f>
        <v>X</v>
      </c>
    </row>
    <row r="638" spans="1:3" ht="12.75">
      <c r="A638" s="284" t="s">
        <v>683</v>
      </c>
      <c r="B638" s="284" t="s">
        <v>795</v>
      </c>
      <c r="C638" t="str">
        <f>IF('CDS-H'!E119&lt;&gt;"",'CDS-H'!E119,"")</f>
        <v>X</v>
      </c>
    </row>
    <row r="639" spans="1:3" ht="12.75">
      <c r="A639" s="284" t="s">
        <v>683</v>
      </c>
      <c r="B639" s="284" t="s">
        <v>796</v>
      </c>
      <c r="C639" t="str">
        <f>IF('CDS-H'!E121&lt;&gt;"",'CDS-H'!E121,"")</f>
        <v>X</v>
      </c>
    </row>
    <row r="640" spans="1:3" ht="12.75">
      <c r="A640" s="284" t="s">
        <v>683</v>
      </c>
      <c r="B640" s="284" t="s">
        <v>797</v>
      </c>
      <c r="C640">
        <f>IF('CDS-H'!E122&lt;&gt;"",'CDS-H'!E122,"")</f>
      </c>
    </row>
    <row r="641" spans="1:3" ht="12.75">
      <c r="A641" s="284" t="s">
        <v>683</v>
      </c>
      <c r="B641" s="284" t="s">
        <v>798</v>
      </c>
      <c r="C641" t="str">
        <f>IF('CDS-H'!E123&lt;&gt;"",'CDS-H'!E123,"")</f>
        <v>X</v>
      </c>
    </row>
    <row r="642" spans="1:3" ht="12.75">
      <c r="A642" s="284" t="s">
        <v>683</v>
      </c>
      <c r="B642" s="284" t="s">
        <v>799</v>
      </c>
      <c r="C642" t="str">
        <f>IF('CDS-H'!E124&lt;&gt;"",'CDS-H'!E124,"")</f>
        <v>X</v>
      </c>
    </row>
    <row r="643" spans="1:3" ht="12.75">
      <c r="A643" s="284" t="s">
        <v>683</v>
      </c>
      <c r="B643" s="284" t="s">
        <v>800</v>
      </c>
      <c r="C643">
        <f>IF('CDS-H'!E125&lt;&gt;"",'CDS-H'!E125,"")</f>
      </c>
    </row>
    <row r="644" spans="1:3" ht="12.75">
      <c r="A644" s="284" t="s">
        <v>683</v>
      </c>
      <c r="B644" s="284" t="s">
        <v>801</v>
      </c>
      <c r="C644" s="290">
        <f>IF('CDS-H'!B126&lt;&gt;"",'CDS-H'!B126,"")</f>
      </c>
    </row>
    <row r="645" spans="1:3" ht="12.75">
      <c r="A645" s="284" t="s">
        <v>683</v>
      </c>
      <c r="B645" s="284" t="s">
        <v>802</v>
      </c>
      <c r="C645" t="str">
        <f>IF('CDS-H'!E130&lt;&gt;"",'CDS-H'!E130,"")</f>
        <v>X</v>
      </c>
    </row>
    <row r="646" spans="1:3" ht="12.75">
      <c r="A646" s="284" t="s">
        <v>683</v>
      </c>
      <c r="B646" s="284" t="s">
        <v>803</v>
      </c>
      <c r="C646" t="str">
        <f>IF('CDS-H'!E131&lt;&gt;"",'CDS-H'!E131,"")</f>
        <v>X</v>
      </c>
    </row>
    <row r="647" spans="1:3" ht="12.75">
      <c r="A647" s="284" t="s">
        <v>683</v>
      </c>
      <c r="B647" s="284" t="s">
        <v>804</v>
      </c>
      <c r="C647" t="str">
        <f>IF('CDS-H'!E132&lt;&gt;"",'CDS-H'!E132,"")</f>
        <v>X</v>
      </c>
    </row>
    <row r="648" spans="1:3" ht="12.75">
      <c r="A648" s="284" t="s">
        <v>683</v>
      </c>
      <c r="B648" s="284" t="s">
        <v>805</v>
      </c>
      <c r="C648" t="str">
        <f>IF('CDS-H'!E133&lt;&gt;"",'CDS-H'!E133,"")</f>
        <v>X</v>
      </c>
    </row>
    <row r="649" spans="1:3" ht="12.75">
      <c r="A649" s="284" t="s">
        <v>683</v>
      </c>
      <c r="B649" s="284" t="s">
        <v>806</v>
      </c>
      <c r="C649" t="str">
        <f>IF('CDS-H'!E134&lt;&gt;"",'CDS-H'!E134,"")</f>
        <v>X</v>
      </c>
    </row>
    <row r="650" spans="1:3" ht="12.75">
      <c r="A650" s="284" t="s">
        <v>683</v>
      </c>
      <c r="B650" s="284" t="s">
        <v>807</v>
      </c>
      <c r="C650">
        <f>IF('CDS-H'!E135&lt;&gt;"",'CDS-H'!E135,"")</f>
      </c>
    </row>
    <row r="651" spans="1:3" ht="12.75">
      <c r="A651" s="284" t="s">
        <v>683</v>
      </c>
      <c r="B651" s="284" t="s">
        <v>808</v>
      </c>
      <c r="C651">
        <f>IF('CDS-H'!E136&lt;&gt;"",'CDS-H'!E136,"")</f>
      </c>
    </row>
    <row r="652" spans="1:3" ht="12.75">
      <c r="A652" s="284" t="s">
        <v>683</v>
      </c>
      <c r="B652" s="284" t="s">
        <v>809</v>
      </c>
      <c r="C652">
        <f>IF('CDS-H'!E137&lt;&gt;"",'CDS-H'!E137,"")</f>
      </c>
    </row>
    <row r="653" spans="1:3" ht="12.75">
      <c r="A653" s="284" t="s">
        <v>683</v>
      </c>
      <c r="B653" s="284" t="s">
        <v>810</v>
      </c>
      <c r="C653">
        <f>IF('CDS-H'!B138&lt;&gt;"",'CDS-H'!B138&amp;": "&amp;'CDS-H'!E138,"")</f>
      </c>
    </row>
    <row r="654" spans="1:3" ht="12.75">
      <c r="A654" s="284" t="s">
        <v>683</v>
      </c>
      <c r="B654" s="284" t="s">
        <v>811</v>
      </c>
      <c r="C654" t="str">
        <f>IF('CDS-H'!D142&lt;&gt;"",'CDS-H'!D142,"")</f>
        <v>X</v>
      </c>
    </row>
    <row r="655" spans="1:3" ht="12.75">
      <c r="A655" s="284" t="s">
        <v>683</v>
      </c>
      <c r="B655" s="284" t="s">
        <v>812</v>
      </c>
      <c r="C655" t="str">
        <f>IF('CDS-H'!D143&lt;&gt;"",'CDS-H'!D143,"")</f>
        <v>X</v>
      </c>
    </row>
    <row r="656" spans="1:3" ht="12.75">
      <c r="A656" s="284" t="s">
        <v>683</v>
      </c>
      <c r="B656" s="284" t="s">
        <v>813</v>
      </c>
      <c r="C656" t="str">
        <f>IF('CDS-H'!D144&lt;&gt;"",'CDS-H'!D144,"")</f>
        <v>X</v>
      </c>
    </row>
    <row r="657" spans="1:3" ht="12.75">
      <c r="A657" s="284" t="s">
        <v>683</v>
      </c>
      <c r="B657" s="284" t="s">
        <v>814</v>
      </c>
      <c r="C657" t="str">
        <f>IF('CDS-H'!D145&lt;&gt;"",'CDS-H'!D145,"")</f>
        <v>X</v>
      </c>
    </row>
    <row r="658" spans="1:3" ht="12.75">
      <c r="A658" s="284" t="s">
        <v>683</v>
      </c>
      <c r="B658" s="284" t="s">
        <v>815</v>
      </c>
      <c r="C658" t="str">
        <f>IF('CDS-H'!D146&lt;&gt;"",'CDS-H'!D146,"")</f>
        <v>X</v>
      </c>
    </row>
    <row r="659" spans="1:3" ht="12.75">
      <c r="A659" s="284" t="s">
        <v>683</v>
      </c>
      <c r="B659" s="284" t="s">
        <v>816</v>
      </c>
      <c r="C659" t="str">
        <f>IF('CDS-H'!D147&lt;&gt;"",'CDS-H'!D147,"")</f>
        <v>X</v>
      </c>
    </row>
    <row r="660" spans="1:3" ht="12.75">
      <c r="A660" s="284" t="s">
        <v>683</v>
      </c>
      <c r="B660" s="284" t="s">
        <v>817</v>
      </c>
      <c r="C660" t="str">
        <f>IF('CDS-H'!D148&lt;&gt;"",'CDS-H'!D148,"")</f>
        <v>X</v>
      </c>
    </row>
    <row r="661" spans="1:3" ht="12.75">
      <c r="A661" s="284" t="s">
        <v>683</v>
      </c>
      <c r="B661" s="284" t="s">
        <v>818</v>
      </c>
      <c r="C661">
        <f>IF('CDS-H'!D149&lt;&gt;"",'CDS-H'!D149,"")</f>
      </c>
    </row>
    <row r="662" spans="1:3" ht="12.75">
      <c r="A662" s="284" t="s">
        <v>683</v>
      </c>
      <c r="B662" s="284" t="s">
        <v>819</v>
      </c>
      <c r="C662" t="str">
        <f>IF('CDS-H'!D150&lt;&gt;"",'CDS-H'!D150,"")</f>
        <v>X</v>
      </c>
    </row>
    <row r="663" spans="1:3" ht="12.75">
      <c r="A663" s="284" t="s">
        <v>683</v>
      </c>
      <c r="B663" s="284" t="s">
        <v>820</v>
      </c>
      <c r="C663">
        <f>IF('CDS-H'!D151&lt;&gt;"",'CDS-H'!D151,"")</f>
      </c>
    </row>
    <row r="664" spans="1:3" ht="12.75">
      <c r="A664" s="284" t="s">
        <v>683</v>
      </c>
      <c r="B664" s="284" t="s">
        <v>821</v>
      </c>
      <c r="C664" t="str">
        <f>IF('CDS-H'!D152&lt;&gt;"",'CDS-H'!D152,"")</f>
        <v>X</v>
      </c>
    </row>
    <row r="665" spans="1:3" ht="12.75">
      <c r="A665" s="284" t="s">
        <v>683</v>
      </c>
      <c r="B665" s="284" t="s">
        <v>822</v>
      </c>
      <c r="C665">
        <f>IF('CDS-H'!E142&lt;&gt;"",'CDS-H'!E142,"")</f>
      </c>
    </row>
    <row r="666" spans="1:3" ht="12.75">
      <c r="A666" s="284" t="s">
        <v>683</v>
      </c>
      <c r="B666" s="284" t="s">
        <v>823</v>
      </c>
      <c r="C666">
        <f>IF('CDS-H'!E143&lt;&gt;"",'CDS-H'!E143,"")</f>
      </c>
    </row>
    <row r="667" spans="1:3" ht="12.75">
      <c r="A667" s="284" t="s">
        <v>683</v>
      </c>
      <c r="B667" s="284" t="s">
        <v>824</v>
      </c>
      <c r="C667">
        <f>IF('CDS-H'!E144&lt;&gt;"",'CDS-H'!E144,"")</f>
      </c>
    </row>
    <row r="668" spans="1:3" ht="12.75">
      <c r="A668" s="284" t="s">
        <v>683</v>
      </c>
      <c r="B668" s="284" t="s">
        <v>825</v>
      </c>
      <c r="C668">
        <f>IF('CDS-H'!E145&lt;&gt;"",'CDS-H'!E145,"")</f>
      </c>
    </row>
    <row r="669" spans="1:3" ht="12.75">
      <c r="A669" s="284" t="s">
        <v>683</v>
      </c>
      <c r="B669" s="284" t="s">
        <v>826</v>
      </c>
      <c r="C669">
        <f>IF('CDS-H'!E146&lt;&gt;"",'CDS-H'!E146,"")</f>
      </c>
    </row>
    <row r="670" spans="1:3" ht="12.75">
      <c r="A670" s="284" t="s">
        <v>683</v>
      </c>
      <c r="B670" s="284" t="s">
        <v>827</v>
      </c>
      <c r="C670">
        <f>IF('CDS-H'!E148&lt;&gt;"",'CDS-H'!E148,"")</f>
      </c>
    </row>
    <row r="671" spans="1:3" ht="12.75">
      <c r="A671" s="284" t="s">
        <v>683</v>
      </c>
      <c r="B671" s="284" t="s">
        <v>828</v>
      </c>
      <c r="C671">
        <f>IF('CDS-H'!E149&lt;&gt;"",'CDS-H'!E149,"")</f>
      </c>
    </row>
    <row r="672" spans="1:3" ht="12.75">
      <c r="A672" s="284" t="s">
        <v>683</v>
      </c>
      <c r="B672" s="284" t="s">
        <v>829</v>
      </c>
      <c r="C672">
        <f>IF('CDS-H'!E150&lt;&gt;"",'CDS-H'!E150,"")</f>
      </c>
    </row>
    <row r="673" spans="1:3" ht="12.75">
      <c r="A673" s="284" t="s">
        <v>683</v>
      </c>
      <c r="B673" s="284" t="s">
        <v>830</v>
      </c>
      <c r="C673">
        <f>IF('CDS-H'!E151&lt;&gt;"",'CDS-H'!E151,"")</f>
      </c>
    </row>
    <row r="674" spans="1:3" ht="12.75">
      <c r="A674" s="284" t="s">
        <v>683</v>
      </c>
      <c r="B674" s="284" t="s">
        <v>831</v>
      </c>
      <c r="C674">
        <f>IF('CDS-H'!E152&lt;&gt;"",'CDS-H'!E152,"")</f>
      </c>
    </row>
    <row r="675" spans="1:4" ht="12.75">
      <c r="A675" s="284" t="s">
        <v>832</v>
      </c>
      <c r="B675" s="284" t="s">
        <v>833</v>
      </c>
      <c r="C675" s="293"/>
      <c r="D675">
        <f>IF('CDS-I'!I23&lt;&gt;"",'CDS-I'!I23,"")</f>
        <v>699</v>
      </c>
    </row>
    <row r="676" spans="1:4" ht="12.75">
      <c r="A676" s="284" t="s">
        <v>832</v>
      </c>
      <c r="B676" s="284" t="s">
        <v>834</v>
      </c>
      <c r="D676">
        <f>IF('CDS-I'!I24&lt;&gt;"",'CDS-I'!I24,"")</f>
        <v>236</v>
      </c>
    </row>
    <row r="677" spans="1:4" ht="12.75">
      <c r="A677" s="284" t="s">
        <v>832</v>
      </c>
      <c r="B677" s="284" t="s">
        <v>835</v>
      </c>
      <c r="D677">
        <f>IF('CDS-I'!I25&lt;&gt;"",'CDS-I'!I25,"")</f>
        <v>279</v>
      </c>
    </row>
    <row r="678" spans="1:4" ht="12.75">
      <c r="A678" s="284" t="s">
        <v>832</v>
      </c>
      <c r="B678" s="284" t="s">
        <v>836</v>
      </c>
      <c r="D678">
        <f>IF('CDS-I'!I26&lt;&gt;"",'CDS-I'!I26,"")</f>
        <v>420</v>
      </c>
    </row>
    <row r="679" spans="1:4" ht="12.75">
      <c r="A679" s="284" t="s">
        <v>832</v>
      </c>
      <c r="B679" s="284" t="s">
        <v>837</v>
      </c>
      <c r="D679">
        <f>IF('CDS-I'!I27&lt;&gt;"",'CDS-I'!I27,"")</f>
      </c>
    </row>
    <row r="680" spans="1:4" ht="12.75">
      <c r="A680" s="284" t="s">
        <v>832</v>
      </c>
      <c r="B680" s="284" t="s">
        <v>838</v>
      </c>
      <c r="D680">
        <f>IF('CDS-I'!I28&lt;&gt;"",'CDS-I'!I28,"")</f>
        <v>699</v>
      </c>
    </row>
    <row r="681" spans="1:4" ht="12.75">
      <c r="A681" s="284" t="s">
        <v>832</v>
      </c>
      <c r="B681" s="284" t="s">
        <v>839</v>
      </c>
      <c r="D681">
        <f>IF('CDS-I'!I29&lt;&gt;"",'CDS-I'!I29,"")</f>
      </c>
    </row>
    <row r="682" spans="1:4" ht="12.75">
      <c r="A682" s="284" t="s">
        <v>832</v>
      </c>
      <c r="B682" s="284" t="s">
        <v>840</v>
      </c>
      <c r="D682">
        <f>IF('CDS-I'!I30&lt;&gt;"",'CDS-I'!I30,"")</f>
      </c>
    </row>
    <row r="683" spans="1:4" ht="12.75">
      <c r="A683" s="284" t="s">
        <v>832</v>
      </c>
      <c r="B683" s="284" t="s">
        <v>841</v>
      </c>
      <c r="D683">
        <f>IF('CDS-I'!I31&lt;&gt;"",'CDS-I'!I31,"")</f>
        <v>781</v>
      </c>
    </row>
    <row r="684" spans="1:4" ht="12.75">
      <c r="A684" s="284" t="s">
        <v>832</v>
      </c>
      <c r="B684" s="289" t="s">
        <v>842</v>
      </c>
      <c r="D684">
        <f>IF('CDS-I'!I32&lt;&gt;"",'CDS-I'!I32,"")</f>
        <v>88</v>
      </c>
    </row>
    <row r="685" spans="1:4" ht="12.75">
      <c r="A685" s="284" t="s">
        <v>832</v>
      </c>
      <c r="B685" s="284" t="s">
        <v>843</v>
      </c>
      <c r="D685">
        <f>IF('CDS-I'!J23&lt;&gt;"",'CDS-I'!J23,"")</f>
        <v>284</v>
      </c>
    </row>
    <row r="686" spans="1:4" ht="12.75">
      <c r="A686" s="284" t="s">
        <v>832</v>
      </c>
      <c r="B686" s="284" t="s">
        <v>844</v>
      </c>
      <c r="D686">
        <f>IF('CDS-I'!J24&lt;&gt;"",'CDS-I'!J24,"")</f>
        <v>70</v>
      </c>
    </row>
    <row r="687" spans="1:4" ht="12.75">
      <c r="A687" s="284" t="s">
        <v>832</v>
      </c>
      <c r="B687" s="284" t="s">
        <v>845</v>
      </c>
      <c r="D687">
        <f>IF('CDS-I'!J25&lt;&gt;"",'CDS-I'!J25,"")</f>
        <v>126</v>
      </c>
    </row>
    <row r="688" spans="1:4" ht="12.75">
      <c r="A688" s="284" t="s">
        <v>832</v>
      </c>
      <c r="B688" s="284" t="s">
        <v>846</v>
      </c>
      <c r="D688">
        <f>IF('CDS-I'!J26&lt;&gt;"",'CDS-I'!J26,"")</f>
        <v>157</v>
      </c>
    </row>
    <row r="689" spans="1:4" ht="12.75">
      <c r="A689" s="284" t="s">
        <v>832</v>
      </c>
      <c r="B689" s="284" t="s">
        <v>847</v>
      </c>
      <c r="D689">
        <f>IF('CDS-I'!J27&lt;&gt;"",'CDS-I'!J27,"")</f>
      </c>
    </row>
    <row r="690" spans="1:4" ht="12.75">
      <c r="A690" s="284" t="s">
        <v>832</v>
      </c>
      <c r="B690" s="284" t="s">
        <v>848</v>
      </c>
      <c r="D690">
        <f>IF('CDS-I'!J28&lt;&gt;"",'CDS-I'!J28,"")</f>
        <v>284</v>
      </c>
    </row>
    <row r="691" spans="1:4" ht="12.75">
      <c r="A691" s="284" t="s">
        <v>832</v>
      </c>
      <c r="B691" s="284" t="s">
        <v>849</v>
      </c>
      <c r="D691">
        <f>IF('CDS-I'!J29&lt;&gt;"",'CDS-I'!J29,"")</f>
      </c>
    </row>
    <row r="692" spans="1:4" ht="12.75">
      <c r="A692" s="284" t="s">
        <v>832</v>
      </c>
      <c r="B692" s="284" t="s">
        <v>850</v>
      </c>
      <c r="D692">
        <f>IF('CDS-I'!J30&lt;&gt;"",'CDS-I'!J30,"")</f>
      </c>
    </row>
    <row r="693" spans="1:4" ht="12.75">
      <c r="A693" s="284" t="s">
        <v>832</v>
      </c>
      <c r="B693" s="284" t="s">
        <v>851</v>
      </c>
      <c r="D693">
        <f>IF('CDS-I'!J31&lt;&gt;"",'CDS-I'!J31,"")</f>
        <v>295</v>
      </c>
    </row>
    <row r="694" spans="1:4" ht="12.75">
      <c r="A694" s="284" t="s">
        <v>832</v>
      </c>
      <c r="B694" s="289" t="s">
        <v>852</v>
      </c>
      <c r="D694">
        <f>IF('CDS-I'!J32&lt;&gt;"",'CDS-I'!J32,"")</f>
        <v>43</v>
      </c>
    </row>
    <row r="695" spans="1:4" ht="12.75">
      <c r="A695" s="284" t="s">
        <v>832</v>
      </c>
      <c r="B695" s="284" t="s">
        <v>853</v>
      </c>
      <c r="D695">
        <f>IF('CDS-I'!K23&lt;&gt;"",'CDS-I'!K23,"")</f>
        <v>983</v>
      </c>
    </row>
    <row r="696" spans="1:4" ht="12.75">
      <c r="A696" s="284" t="s">
        <v>832</v>
      </c>
      <c r="B696" s="284" t="s">
        <v>854</v>
      </c>
      <c r="D696">
        <f>IF('CDS-I'!K24&lt;&gt;"",'CDS-I'!K24,"")</f>
        <v>306</v>
      </c>
    </row>
    <row r="697" spans="1:4" ht="12.75">
      <c r="A697" s="284" t="s">
        <v>832</v>
      </c>
      <c r="B697" s="284" t="s">
        <v>855</v>
      </c>
      <c r="D697">
        <f>IF('CDS-I'!K25&lt;&gt;"",'CDS-I'!K25,"")</f>
        <v>405</v>
      </c>
    </row>
    <row r="698" spans="1:4" ht="12.75">
      <c r="A698" s="284" t="s">
        <v>832</v>
      </c>
      <c r="B698" s="284" t="s">
        <v>856</v>
      </c>
      <c r="D698">
        <f>IF('CDS-I'!K26&lt;&gt;"",'CDS-I'!K26,"")</f>
        <v>577</v>
      </c>
    </row>
    <row r="699" spans="1:4" ht="12.75">
      <c r="A699" s="284" t="s">
        <v>832</v>
      </c>
      <c r="B699" s="284" t="s">
        <v>857</v>
      </c>
      <c r="D699">
        <f>IF('CDS-I'!K27&lt;&gt;"",'CDS-I'!K27,"")</f>
      </c>
    </row>
    <row r="700" spans="1:4" ht="12.75">
      <c r="A700" s="284" t="s">
        <v>832</v>
      </c>
      <c r="B700" s="284" t="s">
        <v>858</v>
      </c>
      <c r="D700">
        <f>IF('CDS-I'!K28&lt;&gt;"",'CDS-I'!K28,"")</f>
        <v>983</v>
      </c>
    </row>
    <row r="701" spans="1:4" ht="12.75">
      <c r="A701" s="284" t="s">
        <v>832</v>
      </c>
      <c r="B701" s="284" t="s">
        <v>859</v>
      </c>
      <c r="D701">
        <f>IF('CDS-I'!K29&lt;&gt;"",'CDS-I'!K29,"")</f>
      </c>
    </row>
    <row r="702" spans="1:4" ht="12.75">
      <c r="A702" s="284" t="s">
        <v>832</v>
      </c>
      <c r="B702" s="284" t="s">
        <v>860</v>
      </c>
      <c r="D702">
        <f>IF('CDS-I'!K30&lt;&gt;"",'CDS-I'!K30,"")</f>
      </c>
    </row>
    <row r="703" spans="1:4" ht="12.75">
      <c r="A703" s="284" t="s">
        <v>832</v>
      </c>
      <c r="B703" s="284" t="s">
        <v>861</v>
      </c>
      <c r="D703">
        <f>IF('CDS-I'!K31&lt;&gt;"",'CDS-I'!K31,"")</f>
        <v>1076</v>
      </c>
    </row>
    <row r="704" spans="1:4" ht="12.75">
      <c r="A704" s="284" t="s">
        <v>832</v>
      </c>
      <c r="B704" s="289" t="s">
        <v>862</v>
      </c>
      <c r="D704">
        <f>IF('CDS-I'!K32&lt;&gt;"",'CDS-I'!K32,"")</f>
        <v>131</v>
      </c>
    </row>
    <row r="705" spans="1:4" ht="12.75">
      <c r="A705" s="284" t="s">
        <v>832</v>
      </c>
      <c r="B705" s="284" t="s">
        <v>863</v>
      </c>
      <c r="D705">
        <f>IF('CDS-I'!G37&lt;&gt;"",'CDS-I'!G37,"")</f>
      </c>
    </row>
    <row r="706" spans="1:4" ht="12.75">
      <c r="A706" s="284" t="s">
        <v>832</v>
      </c>
      <c r="B706" s="289" t="s">
        <v>864</v>
      </c>
      <c r="D706" s="290">
        <f>IF('CDS-I'!J37&lt;&gt;"",'CDS-I'!J37,"")</f>
      </c>
    </row>
    <row r="707" spans="1:4" ht="12.75">
      <c r="A707" s="284" t="s">
        <v>832</v>
      </c>
      <c r="B707" s="289" t="s">
        <v>865</v>
      </c>
      <c r="D707" s="290">
        <f>IF('CDS-I'!J38&lt;&gt;"",'CDS-I'!J38,"")</f>
        <v>935</v>
      </c>
    </row>
    <row r="708" spans="1:4" ht="12.75">
      <c r="A708" s="284" t="s">
        <v>832</v>
      </c>
      <c r="B708" s="284" t="s">
        <v>866</v>
      </c>
      <c r="D708">
        <f>IF('CDS-I'!D$49&lt;&gt;"",'CDS-I'!D$49,"")</f>
        <v>108</v>
      </c>
    </row>
    <row r="709" spans="1:4" ht="12.75">
      <c r="A709" s="284" t="s">
        <v>832</v>
      </c>
      <c r="B709" s="284" t="s">
        <v>867</v>
      </c>
      <c r="D709">
        <f>IF('CDS-I'!E$49&lt;&gt;"",'CDS-I'!E$49,"")</f>
        <v>254</v>
      </c>
    </row>
    <row r="710" spans="1:4" ht="12.75">
      <c r="A710" s="284" t="s">
        <v>832</v>
      </c>
      <c r="B710" s="284" t="s">
        <v>868</v>
      </c>
      <c r="D710">
        <f>IF('CDS-I'!F$49&lt;&gt;"",'CDS-I'!F$49,"")</f>
        <v>657</v>
      </c>
    </row>
    <row r="711" spans="1:4" ht="12.75">
      <c r="A711" s="284" t="s">
        <v>832</v>
      </c>
      <c r="B711" s="284" t="s">
        <v>869</v>
      </c>
      <c r="D711">
        <f>IF('CDS-I'!G$49&lt;&gt;"",'CDS-I'!G$49,"")</f>
        <v>260</v>
      </c>
    </row>
    <row r="712" spans="1:4" ht="12.75">
      <c r="A712" s="284" t="s">
        <v>832</v>
      </c>
      <c r="B712" s="284" t="s">
        <v>870</v>
      </c>
      <c r="D712">
        <f>IF('CDS-I'!H$49&lt;&gt;"",'CDS-I'!H$49,"")</f>
        <v>165</v>
      </c>
    </row>
    <row r="713" spans="1:4" ht="12.75">
      <c r="A713" s="284" t="s">
        <v>832</v>
      </c>
      <c r="B713" s="284" t="s">
        <v>871</v>
      </c>
      <c r="D713">
        <f>IF('CDS-I'!I$49&lt;&gt;"",'CDS-I'!I$49,"")</f>
        <v>264</v>
      </c>
    </row>
    <row r="714" spans="1:4" ht="12.75">
      <c r="A714" s="284" t="s">
        <v>832</v>
      </c>
      <c r="B714" s="284" t="s">
        <v>872</v>
      </c>
      <c r="D714">
        <f>IF('CDS-I'!J$49&lt;&gt;"",'CDS-I'!J$49,"")</f>
        <v>179</v>
      </c>
    </row>
    <row r="715" spans="1:4" ht="12.75">
      <c r="A715" s="284" t="s">
        <v>832</v>
      </c>
      <c r="B715" s="284" t="s">
        <v>873</v>
      </c>
      <c r="D715">
        <f>IF('CDS-I'!K$49&lt;&gt;"",'CDS-I'!K$49,"")</f>
        <v>1887</v>
      </c>
    </row>
    <row r="716" spans="1:4" ht="12.75">
      <c r="A716" s="284" t="s">
        <v>832</v>
      </c>
      <c r="B716" s="284" t="s">
        <v>874</v>
      </c>
      <c r="D716">
        <f>IF('CDS-I'!D$52&lt;&gt;"",'CDS-I'!D$52,"")</f>
        <v>8</v>
      </c>
    </row>
    <row r="717" spans="1:4" ht="12.75">
      <c r="A717" s="284" t="s">
        <v>832</v>
      </c>
      <c r="B717" s="284" t="s">
        <v>875</v>
      </c>
      <c r="D717">
        <f>IF('CDS-I'!E$52&lt;&gt;"",'CDS-I'!E$52,"")</f>
        <v>172</v>
      </c>
    </row>
    <row r="718" spans="1:4" ht="12.75">
      <c r="A718" s="284" t="s">
        <v>832</v>
      </c>
      <c r="B718" s="284" t="s">
        <v>876</v>
      </c>
      <c r="D718">
        <f>IF('CDS-I'!F$52&lt;&gt;"",'CDS-I'!F$52,"")</f>
        <v>118</v>
      </c>
    </row>
    <row r="719" spans="1:4" ht="12.75">
      <c r="A719" s="284" t="s">
        <v>832</v>
      </c>
      <c r="B719" s="284" t="s">
        <v>877</v>
      </c>
      <c r="D719">
        <f>IF('CDS-I'!G$52&lt;&gt;"",'CDS-I'!G$52,"")</f>
        <v>16</v>
      </c>
    </row>
    <row r="720" spans="1:4" ht="12.75">
      <c r="A720" s="284" t="s">
        <v>832</v>
      </c>
      <c r="B720" s="284" t="s">
        <v>878</v>
      </c>
      <c r="D720">
        <f>IF('CDS-I'!H$52&lt;&gt;"",'CDS-I'!H$52,"")</f>
        <v>0</v>
      </c>
    </row>
    <row r="721" spans="1:4" ht="12.75">
      <c r="A721" s="284" t="s">
        <v>832</v>
      </c>
      <c r="B721" s="284" t="s">
        <v>879</v>
      </c>
      <c r="D721">
        <f>IF('CDS-I'!I$52&lt;&gt;"",'CDS-I'!I$52,"")</f>
        <v>0</v>
      </c>
    </row>
    <row r="722" spans="1:4" ht="12.75">
      <c r="A722" s="284" t="s">
        <v>832</v>
      </c>
      <c r="B722" s="284" t="s">
        <v>880</v>
      </c>
      <c r="D722">
        <f>IF('CDS-I'!J$52&lt;&gt;"",'CDS-I'!J$52,"")</f>
        <v>0</v>
      </c>
    </row>
    <row r="723" spans="1:4" ht="12.75">
      <c r="A723" s="284" t="s">
        <v>832</v>
      </c>
      <c r="B723" s="284" t="s">
        <v>881</v>
      </c>
      <c r="D723">
        <f>IF('CDS-I'!K$52&lt;&gt;"",'CDS-I'!K$52,"")</f>
        <v>314</v>
      </c>
    </row>
    <row r="724" spans="1:4" ht="12.75">
      <c r="A724" s="284" t="s">
        <v>882</v>
      </c>
      <c r="B724" s="284" t="s">
        <v>883</v>
      </c>
      <c r="D724">
        <f>IF('CDS-J'!C6&lt;&gt;"",'CDS-J'!C6,"")</f>
      </c>
    </row>
    <row r="725" spans="1:4" ht="12.75">
      <c r="A725" s="284" t="s">
        <v>882</v>
      </c>
      <c r="B725" s="284" t="s">
        <v>884</v>
      </c>
      <c r="D725">
        <f>IF('CDS-J'!C7&lt;&gt;"",'CDS-J'!C7,"")</f>
      </c>
    </row>
    <row r="726" spans="1:4" ht="12.75">
      <c r="A726" s="284" t="s">
        <v>882</v>
      </c>
      <c r="B726" s="284" t="s">
        <v>885</v>
      </c>
      <c r="D726">
        <f>IF('CDS-J'!C8&lt;&gt;"",'CDS-J'!C8,"")</f>
      </c>
    </row>
    <row r="727" spans="1:4" ht="12.75">
      <c r="A727" s="284" t="s">
        <v>882</v>
      </c>
      <c r="B727" s="284" t="s">
        <v>886</v>
      </c>
      <c r="D727">
        <f>IF('CDS-J'!C9&lt;&gt;"",'CDS-J'!C9,"")</f>
      </c>
    </row>
    <row r="728" spans="1:4" ht="12.75">
      <c r="A728" s="284" t="s">
        <v>882</v>
      </c>
      <c r="B728" s="284" t="s">
        <v>887</v>
      </c>
      <c r="D728">
        <f>IF('CDS-J'!C10&lt;&gt;"",'CDS-J'!C10,"")</f>
      </c>
    </row>
    <row r="729" spans="1:4" ht="12.75">
      <c r="A729" s="284" t="s">
        <v>882</v>
      </c>
      <c r="B729" s="284" t="s">
        <v>888</v>
      </c>
      <c r="D729">
        <f>IF('CDS-J'!C11&lt;&gt;"",'CDS-J'!C11,"")</f>
      </c>
    </row>
    <row r="730" spans="1:4" ht="12.75">
      <c r="A730" s="284" t="s">
        <v>882</v>
      </c>
      <c r="B730" s="284" t="s">
        <v>889</v>
      </c>
      <c r="D730">
        <f>IF('CDS-J'!C12&lt;&gt;"",'CDS-J'!C12,"")</f>
      </c>
    </row>
    <row r="731" spans="1:4" ht="12.75">
      <c r="A731" s="284" t="s">
        <v>882</v>
      </c>
      <c r="B731" s="284" t="s">
        <v>890</v>
      </c>
      <c r="D731">
        <f>IF('CDS-J'!C13&lt;&gt;"",'CDS-J'!C13,"")</f>
      </c>
    </row>
    <row r="732" spans="1:4" ht="12.75">
      <c r="A732" s="284" t="s">
        <v>882</v>
      </c>
      <c r="B732" s="284" t="s">
        <v>891</v>
      </c>
      <c r="D732">
        <f>IF('CDS-J'!C14&lt;&gt;"",'CDS-J'!C14,"")</f>
      </c>
    </row>
    <row r="733" spans="1:4" ht="12.75">
      <c r="A733" s="284" t="s">
        <v>882</v>
      </c>
      <c r="B733" s="284" t="s">
        <v>892</v>
      </c>
      <c r="D733">
        <f>IF('CDS-J'!C15&lt;&gt;"",'CDS-J'!C15,"")</f>
      </c>
    </row>
    <row r="734" spans="1:4" ht="12.75">
      <c r="A734" s="284" t="s">
        <v>882</v>
      </c>
      <c r="B734" s="284" t="s">
        <v>893</v>
      </c>
      <c r="D734">
        <f>IF('CDS-J'!C16&lt;&gt;"",'CDS-J'!C16,"")</f>
      </c>
    </row>
    <row r="735" spans="1:4" ht="12.75">
      <c r="A735" s="284" t="s">
        <v>882</v>
      </c>
      <c r="B735" s="284" t="s">
        <v>894</v>
      </c>
      <c r="D735">
        <f>IF('CDS-J'!C17&lt;&gt;"",'CDS-J'!C17,"")</f>
      </c>
    </row>
    <row r="736" spans="1:4" ht="12.75">
      <c r="A736" s="284" t="s">
        <v>882</v>
      </c>
      <c r="B736" s="284" t="s">
        <v>895</v>
      </c>
      <c r="D736">
        <f>IF('CDS-J'!C18&lt;&gt;"",'CDS-J'!C18,"")</f>
      </c>
    </row>
    <row r="737" spans="1:4" ht="12.75">
      <c r="A737" s="284" t="s">
        <v>882</v>
      </c>
      <c r="B737" s="284" t="s">
        <v>896</v>
      </c>
      <c r="D737">
        <f>IF('CDS-J'!C19&lt;&gt;"",'CDS-J'!C19,"")</f>
      </c>
    </row>
    <row r="738" spans="1:4" ht="12.75">
      <c r="A738" s="284" t="s">
        <v>882</v>
      </c>
      <c r="B738" s="284" t="s">
        <v>897</v>
      </c>
      <c r="D738">
        <f>IF('CDS-J'!C20&lt;&gt;"",'CDS-J'!C20,"")</f>
      </c>
    </row>
    <row r="739" spans="1:4" ht="12.75">
      <c r="A739" s="284" t="s">
        <v>882</v>
      </c>
      <c r="B739" s="284" t="s">
        <v>898</v>
      </c>
      <c r="D739">
        <f>IF('CDS-J'!C21&lt;&gt;"",'CDS-J'!C21,"")</f>
      </c>
    </row>
    <row r="740" spans="1:4" ht="12.75">
      <c r="A740" s="284" t="s">
        <v>882</v>
      </c>
      <c r="B740" s="284" t="s">
        <v>899</v>
      </c>
      <c r="D740">
        <f>IF('CDS-J'!C22&lt;&gt;"",'CDS-J'!C22,"")</f>
      </c>
    </row>
    <row r="741" spans="1:4" ht="12.75">
      <c r="A741" s="284" t="s">
        <v>882</v>
      </c>
      <c r="B741" s="284" t="s">
        <v>900</v>
      </c>
      <c r="D741">
        <f>IF('CDS-J'!C23&lt;&gt;"",'CDS-J'!C23,"")</f>
      </c>
    </row>
    <row r="742" spans="1:4" ht="12.75">
      <c r="A742" s="284" t="s">
        <v>882</v>
      </c>
      <c r="B742" s="284" t="s">
        <v>901</v>
      </c>
      <c r="D742">
        <f>IF('CDS-J'!C24&lt;&gt;"",'CDS-J'!C24,"")</f>
      </c>
    </row>
    <row r="743" spans="1:4" ht="12.75">
      <c r="A743" s="284" t="s">
        <v>882</v>
      </c>
      <c r="B743" s="284" t="s">
        <v>902</v>
      </c>
      <c r="D743">
        <f>IF('CDS-J'!C25&lt;&gt;"",'CDS-J'!C25,"")</f>
      </c>
    </row>
    <row r="744" spans="1:4" ht="12.75">
      <c r="A744" s="284" t="s">
        <v>882</v>
      </c>
      <c r="B744" s="284" t="s">
        <v>903</v>
      </c>
      <c r="D744">
        <f>IF('CDS-J'!C26&lt;&gt;"",'CDS-J'!C26,"")</f>
      </c>
    </row>
    <row r="745" spans="1:4" ht="12.75">
      <c r="A745" s="284" t="s">
        <v>882</v>
      </c>
      <c r="B745" s="284" t="s">
        <v>904</v>
      </c>
      <c r="D745">
        <f>IF('CDS-J'!C27&lt;&gt;"",'CDS-J'!C27,"")</f>
      </c>
    </row>
    <row r="746" spans="1:4" ht="12.75">
      <c r="A746" s="284" t="s">
        <v>882</v>
      </c>
      <c r="B746" s="284" t="s">
        <v>905</v>
      </c>
      <c r="D746">
        <f>IF('CDS-J'!C28&lt;&gt;"",'CDS-J'!C28,"")</f>
      </c>
    </row>
    <row r="747" spans="1:4" ht="12.75">
      <c r="A747" s="284" t="s">
        <v>882</v>
      </c>
      <c r="B747" s="284" t="s">
        <v>906</v>
      </c>
      <c r="D747">
        <f>IF('CDS-J'!C29&lt;&gt;"",'CDS-J'!C29,"")</f>
      </c>
    </row>
    <row r="748" spans="1:4" ht="12.75">
      <c r="A748" s="284" t="s">
        <v>882</v>
      </c>
      <c r="B748" s="284" t="s">
        <v>907</v>
      </c>
      <c r="D748">
        <f>IF('CDS-J'!C30&lt;&gt;"",'CDS-J'!C30,"")</f>
      </c>
    </row>
    <row r="749" spans="1:4" ht="12.75">
      <c r="A749" s="284" t="s">
        <v>882</v>
      </c>
      <c r="B749" s="284" t="s">
        <v>908</v>
      </c>
      <c r="D749">
        <f>IF('CDS-J'!C31&lt;&gt;"",'CDS-J'!C31,"")</f>
      </c>
    </row>
    <row r="750" spans="1:4" ht="12.75">
      <c r="A750" s="284" t="s">
        <v>882</v>
      </c>
      <c r="B750" s="284" t="s">
        <v>909</v>
      </c>
      <c r="D750">
        <f>IF('CDS-J'!C32&lt;&gt;"",'CDS-J'!C32,"")</f>
      </c>
    </row>
    <row r="751" spans="1:4" ht="12.75">
      <c r="A751" s="284" t="s">
        <v>882</v>
      </c>
      <c r="B751" s="284" t="s">
        <v>910</v>
      </c>
      <c r="D751">
        <f>IF('CDS-J'!C33&lt;&gt;"",'CDS-J'!C33,"")</f>
      </c>
    </row>
    <row r="752" spans="1:4" ht="12.75">
      <c r="A752" s="284" t="s">
        <v>882</v>
      </c>
      <c r="B752" s="284" t="s">
        <v>911</v>
      </c>
      <c r="D752">
        <f>IF('CDS-J'!C34&lt;&gt;"",'CDS-J'!C34,"")</f>
      </c>
    </row>
    <row r="753" spans="1:4" ht="12.75">
      <c r="A753" s="284" t="s">
        <v>882</v>
      </c>
      <c r="B753" s="284" t="s">
        <v>912</v>
      </c>
      <c r="D753">
        <f>IF('CDS-J'!C35&lt;&gt;"",'CDS-J'!C35,"")</f>
      </c>
    </row>
    <row r="754" spans="1:4" ht="12.75">
      <c r="A754" s="284" t="s">
        <v>882</v>
      </c>
      <c r="B754" s="284" t="s">
        <v>913</v>
      </c>
      <c r="D754">
        <f>IF('CDS-J'!D6&lt;&gt;"",'CDS-J'!D6,"")</f>
      </c>
    </row>
    <row r="755" spans="1:4" ht="12.75">
      <c r="A755" s="284" t="s">
        <v>882</v>
      </c>
      <c r="B755" s="284" t="s">
        <v>914</v>
      </c>
      <c r="D755">
        <f>IF('CDS-J'!D7&lt;&gt;"",'CDS-J'!D7,"")</f>
      </c>
    </row>
    <row r="756" spans="1:4" ht="12.75">
      <c r="A756" s="284" t="s">
        <v>882</v>
      </c>
      <c r="B756" s="284" t="s">
        <v>915</v>
      </c>
      <c r="D756">
        <f>IF('CDS-J'!D8&lt;&gt;"",'CDS-J'!D8,"")</f>
      </c>
    </row>
    <row r="757" spans="1:4" ht="12.75">
      <c r="A757" s="284" t="s">
        <v>882</v>
      </c>
      <c r="B757" s="284" t="s">
        <v>916</v>
      </c>
      <c r="D757">
        <f>IF('CDS-J'!D9&lt;&gt;"",'CDS-J'!D9,"")</f>
      </c>
    </row>
    <row r="758" spans="1:4" ht="12.75">
      <c r="A758" s="284" t="s">
        <v>882</v>
      </c>
      <c r="B758" s="284" t="s">
        <v>917</v>
      </c>
      <c r="D758">
        <f>IF('CDS-J'!D10&lt;&gt;"",'CDS-J'!D10,"")</f>
      </c>
    </row>
    <row r="759" spans="1:4" ht="12.75">
      <c r="A759" s="284" t="s">
        <v>882</v>
      </c>
      <c r="B759" s="284" t="s">
        <v>918</v>
      </c>
      <c r="D759">
        <f>IF('CDS-J'!D11&lt;&gt;"",'CDS-J'!D11,"")</f>
      </c>
    </row>
    <row r="760" spans="1:4" ht="12.75">
      <c r="A760" s="284" t="s">
        <v>882</v>
      </c>
      <c r="B760" s="284" t="s">
        <v>919</v>
      </c>
      <c r="D760">
        <f>IF('CDS-J'!D12&lt;&gt;"",'CDS-J'!D12,"")</f>
      </c>
    </row>
    <row r="761" spans="1:4" ht="12.75">
      <c r="A761" s="284" t="s">
        <v>882</v>
      </c>
      <c r="B761" s="284" t="s">
        <v>920</v>
      </c>
      <c r="D761">
        <f>IF('CDS-J'!D13&lt;&gt;"",'CDS-J'!D13,"")</f>
      </c>
    </row>
    <row r="762" spans="1:4" ht="12.75">
      <c r="A762" s="284" t="s">
        <v>882</v>
      </c>
      <c r="B762" s="284" t="s">
        <v>921</v>
      </c>
      <c r="D762">
        <f>IF('CDS-J'!D14&lt;&gt;"",'CDS-J'!D14,"")</f>
      </c>
    </row>
    <row r="763" spans="1:4" ht="12.75">
      <c r="A763" s="284" t="s">
        <v>882</v>
      </c>
      <c r="B763" s="284" t="s">
        <v>922</v>
      </c>
      <c r="D763">
        <f>IF('CDS-J'!D15&lt;&gt;"",'CDS-J'!D15,"")</f>
      </c>
    </row>
    <row r="764" spans="1:4" ht="12.75">
      <c r="A764" s="284" t="s">
        <v>882</v>
      </c>
      <c r="B764" s="284" t="s">
        <v>923</v>
      </c>
      <c r="D764">
        <f>IF('CDS-J'!D16&lt;&gt;"",'CDS-J'!D16,"")</f>
      </c>
    </row>
    <row r="765" spans="1:4" ht="12.75">
      <c r="A765" s="284" t="s">
        <v>882</v>
      </c>
      <c r="B765" s="284" t="s">
        <v>924</v>
      </c>
      <c r="D765">
        <f>IF('CDS-J'!D17&lt;&gt;"",'CDS-J'!D17,"")</f>
      </c>
    </row>
    <row r="766" spans="1:4" ht="12.75">
      <c r="A766" s="284" t="s">
        <v>882</v>
      </c>
      <c r="B766" s="284" t="s">
        <v>925</v>
      </c>
      <c r="D766">
        <f>IF('CDS-J'!D18&lt;&gt;"",'CDS-J'!D18,"")</f>
      </c>
    </row>
    <row r="767" spans="1:4" ht="12.75">
      <c r="A767" s="284" t="s">
        <v>882</v>
      </c>
      <c r="B767" s="284" t="s">
        <v>926</v>
      </c>
      <c r="D767">
        <f>IF('CDS-J'!D19&lt;&gt;"",'CDS-J'!D19,"")</f>
      </c>
    </row>
    <row r="768" spans="1:4" ht="12.75">
      <c r="A768" s="284" t="s">
        <v>882</v>
      </c>
      <c r="B768" s="284" t="s">
        <v>927</v>
      </c>
      <c r="D768">
        <f>IF('CDS-J'!D20&lt;&gt;"",'CDS-J'!D20,"")</f>
      </c>
    </row>
    <row r="769" spans="1:4" ht="12.75">
      <c r="A769" s="284" t="s">
        <v>882</v>
      </c>
      <c r="B769" s="284" t="s">
        <v>928</v>
      </c>
      <c r="D769">
        <f>IF('CDS-J'!D21&lt;&gt;"",'CDS-J'!D21,"")</f>
      </c>
    </row>
    <row r="770" spans="1:4" ht="12.75">
      <c r="A770" s="284" t="s">
        <v>882</v>
      </c>
      <c r="B770" s="284" t="s">
        <v>929</v>
      </c>
      <c r="D770">
        <f>IF('CDS-J'!D22&lt;&gt;"",'CDS-J'!D22,"")</f>
      </c>
    </row>
    <row r="771" spans="1:4" ht="12.75">
      <c r="A771" s="284" t="s">
        <v>882</v>
      </c>
      <c r="B771" s="284" t="s">
        <v>930</v>
      </c>
      <c r="D771">
        <f>IF('CDS-J'!D23&lt;&gt;"",'CDS-J'!D23,"")</f>
      </c>
    </row>
    <row r="772" spans="1:4" ht="12.75">
      <c r="A772" s="284" t="s">
        <v>882</v>
      </c>
      <c r="B772" s="284" t="s">
        <v>931</v>
      </c>
      <c r="D772">
        <f>IF('CDS-J'!D24&lt;&gt;"",'CDS-J'!D24,"")</f>
      </c>
    </row>
    <row r="773" spans="1:4" ht="12.75">
      <c r="A773" s="284" t="s">
        <v>882</v>
      </c>
      <c r="B773" s="284" t="s">
        <v>932</v>
      </c>
      <c r="D773">
        <f>IF('CDS-J'!D25&lt;&gt;"",'CDS-J'!D25,"")</f>
      </c>
    </row>
    <row r="774" spans="1:4" ht="12.75">
      <c r="A774" s="284" t="s">
        <v>882</v>
      </c>
      <c r="B774" s="284" t="s">
        <v>933</v>
      </c>
      <c r="D774">
        <f>IF('CDS-J'!D26&lt;&gt;"",'CDS-J'!D26,"")</f>
      </c>
    </row>
    <row r="775" spans="1:4" ht="12.75">
      <c r="A775" s="284" t="s">
        <v>882</v>
      </c>
      <c r="B775" s="284" t="s">
        <v>934</v>
      </c>
      <c r="D775">
        <f>IF('CDS-J'!D27&lt;&gt;"",'CDS-J'!D27,"")</f>
      </c>
    </row>
    <row r="776" spans="1:4" ht="12.75">
      <c r="A776" s="284" t="s">
        <v>882</v>
      </c>
      <c r="B776" s="284" t="s">
        <v>935</v>
      </c>
      <c r="D776">
        <f>IF('CDS-J'!D28&lt;&gt;"",'CDS-J'!D28,"")</f>
      </c>
    </row>
    <row r="777" spans="1:4" ht="12.75">
      <c r="A777" s="284" t="s">
        <v>882</v>
      </c>
      <c r="B777" s="284" t="s">
        <v>936</v>
      </c>
      <c r="D777">
        <f>IF('CDS-J'!D29&lt;&gt;"",'CDS-J'!D29,"")</f>
      </c>
    </row>
    <row r="778" spans="1:4" ht="12.75">
      <c r="A778" s="284" t="s">
        <v>882</v>
      </c>
      <c r="B778" s="284" t="s">
        <v>937</v>
      </c>
      <c r="D778">
        <f>IF('CDS-J'!D30&lt;&gt;"",'CDS-J'!D30,"")</f>
      </c>
    </row>
    <row r="779" spans="1:4" ht="12.75">
      <c r="A779" s="284" t="s">
        <v>882</v>
      </c>
      <c r="B779" s="284" t="s">
        <v>938</v>
      </c>
      <c r="D779">
        <f>IF('CDS-J'!D31&lt;&gt;"",'CDS-J'!D31,"")</f>
      </c>
    </row>
    <row r="780" spans="1:4" ht="12.75">
      <c r="A780" s="284" t="s">
        <v>882</v>
      </c>
      <c r="B780" s="284" t="s">
        <v>939</v>
      </c>
      <c r="D780">
        <f>IF('CDS-J'!D32&lt;&gt;"",'CDS-J'!D32,"")</f>
      </c>
    </row>
    <row r="781" spans="1:4" ht="12.75">
      <c r="A781" s="284" t="s">
        <v>882</v>
      </c>
      <c r="B781" s="284" t="s">
        <v>940</v>
      </c>
      <c r="D781">
        <f>IF('CDS-J'!D33&lt;&gt;"",'CDS-J'!D33,"")</f>
      </c>
    </row>
    <row r="782" spans="1:4" ht="12.75">
      <c r="A782" s="284" t="s">
        <v>882</v>
      </c>
      <c r="B782" s="284" t="s">
        <v>941</v>
      </c>
      <c r="D782">
        <f>IF('CDS-J'!D34&lt;&gt;"",'CDS-J'!D34,"")</f>
      </c>
    </row>
    <row r="783" spans="1:4" ht="12.75">
      <c r="A783" s="284" t="s">
        <v>882</v>
      </c>
      <c r="B783" s="284" t="s">
        <v>942</v>
      </c>
      <c r="D783">
        <f>IF('CDS-J'!D35&lt;&gt;"",'CDS-J'!D35,"")</f>
      </c>
    </row>
    <row r="784" spans="1:4" ht="12.75">
      <c r="A784" s="284" t="s">
        <v>882</v>
      </c>
      <c r="B784" s="284" t="s">
        <v>943</v>
      </c>
      <c r="D784">
        <f>IF('CDS-J'!E6&lt;&gt;"",'CDS-J'!E6,"")</f>
        <v>0</v>
      </c>
    </row>
    <row r="785" spans="1:4" ht="12.75">
      <c r="A785" s="284" t="s">
        <v>882</v>
      </c>
      <c r="B785" s="284" t="s">
        <v>944</v>
      </c>
      <c r="D785">
        <f>IF('CDS-J'!E7&lt;&gt;"",'CDS-J'!E7,"")</f>
        <v>0.018808777429467086</v>
      </c>
    </row>
    <row r="786" spans="1:4" ht="12.75">
      <c r="A786" s="284" t="s">
        <v>882</v>
      </c>
      <c r="B786" s="284" t="s">
        <v>945</v>
      </c>
      <c r="D786">
        <f>IF('CDS-J'!E8&lt;&gt;"",'CDS-J'!E8,"")</f>
        <v>0.008359456635318705</v>
      </c>
    </row>
    <row r="787" spans="1:4" ht="12.75">
      <c r="A787" s="284" t="s">
        <v>882</v>
      </c>
      <c r="B787" s="284" t="s">
        <v>946</v>
      </c>
      <c r="D787">
        <f>IF('CDS-J'!E9&lt;&gt;"",'CDS-J'!E9,"")</f>
        <v>0.024033437826541274</v>
      </c>
    </row>
    <row r="788" spans="1:4" ht="12.75">
      <c r="A788" s="284" t="s">
        <v>882</v>
      </c>
      <c r="B788" s="284" t="s">
        <v>947</v>
      </c>
      <c r="D788">
        <f>IF('CDS-J'!E10&lt;&gt;"",'CDS-J'!E10,"")</f>
        <v>0</v>
      </c>
    </row>
    <row r="789" spans="1:4" ht="12.75">
      <c r="A789" s="284" t="s">
        <v>882</v>
      </c>
      <c r="B789" s="284" t="s">
        <v>948</v>
      </c>
      <c r="D789">
        <f>IF('CDS-J'!E11&lt;&gt;"",'CDS-J'!E11,"")</f>
        <v>0</v>
      </c>
    </row>
    <row r="790" spans="1:4" ht="12.75">
      <c r="A790" s="284" t="s">
        <v>882</v>
      </c>
      <c r="B790" s="284" t="s">
        <v>949</v>
      </c>
      <c r="D790">
        <f>IF('CDS-J'!E12&lt;&gt;"",'CDS-J'!E12,"")</f>
        <v>0.012539184952978056</v>
      </c>
    </row>
    <row r="791" spans="1:4" ht="12.75">
      <c r="A791" s="284" t="s">
        <v>882</v>
      </c>
      <c r="B791" s="284" t="s">
        <v>950</v>
      </c>
      <c r="D791">
        <f>IF('CDS-J'!E13&lt;&gt;"",'CDS-J'!E13,"")</f>
        <v>0</v>
      </c>
    </row>
    <row r="792" spans="1:4" ht="12.75">
      <c r="A792" s="284" t="s">
        <v>882</v>
      </c>
      <c r="B792" s="284" t="s">
        <v>951</v>
      </c>
      <c r="D792">
        <f>IF('CDS-J'!E14&lt;&gt;"",'CDS-J'!E14,"")</f>
        <v>0.0438871473354232</v>
      </c>
    </row>
    <row r="793" spans="1:4" ht="12.75">
      <c r="A793" s="284" t="s">
        <v>882</v>
      </c>
      <c r="B793" s="284" t="s">
        <v>952</v>
      </c>
      <c r="D793">
        <f>IF('CDS-J'!E15&lt;&gt;"",'CDS-J'!E15,"")</f>
        <v>0.0010449320794148381</v>
      </c>
    </row>
    <row r="794" spans="1:4" ht="12.75">
      <c r="A794" s="284" t="s">
        <v>882</v>
      </c>
      <c r="B794" s="284" t="s">
        <v>953</v>
      </c>
      <c r="D794">
        <f>IF('CDS-J'!E16&lt;&gt;"",'CDS-J'!E16,"")</f>
        <v>0</v>
      </c>
    </row>
    <row r="795" spans="1:4" ht="12.75">
      <c r="A795" s="284" t="s">
        <v>882</v>
      </c>
      <c r="B795" s="284" t="s">
        <v>954</v>
      </c>
      <c r="D795">
        <f>IF('CDS-J'!E17&lt;&gt;"",'CDS-J'!E17,"")</f>
        <v>0.07210031347962383</v>
      </c>
    </row>
    <row r="796" spans="1:4" ht="12.75">
      <c r="A796" s="284" t="s">
        <v>882</v>
      </c>
      <c r="B796" s="284" t="s">
        <v>955</v>
      </c>
      <c r="D796">
        <f>IF('CDS-J'!E18&lt;&gt;"",'CDS-J'!E18,"")</f>
        <v>0.012190874259839777</v>
      </c>
    </row>
    <row r="797" spans="1:4" ht="12.75">
      <c r="A797" s="284" t="s">
        <v>882</v>
      </c>
      <c r="B797" s="284" t="s">
        <v>956</v>
      </c>
      <c r="D797">
        <f>IF('CDS-J'!E19&lt;&gt;"",'CDS-J'!E19,"")</f>
        <v>0.09230233368164403</v>
      </c>
    </row>
    <row r="798" spans="1:4" ht="12.75">
      <c r="A798" s="284" t="s">
        <v>882</v>
      </c>
      <c r="B798" s="284" t="s">
        <v>957</v>
      </c>
      <c r="D798">
        <f>IF('CDS-J'!E20&lt;&gt;"",'CDS-J'!E20,"")</f>
        <v>0.04319052594914664</v>
      </c>
    </row>
    <row r="799" spans="1:4" ht="12.75">
      <c r="A799" s="284" t="s">
        <v>882</v>
      </c>
      <c r="B799" s="284" t="s">
        <v>958</v>
      </c>
      <c r="D799">
        <f>IF('CDS-J'!E21&lt;&gt;"",'CDS-J'!E21,"")</f>
        <v>0.07384186694531522</v>
      </c>
    </row>
    <row r="800" spans="1:4" ht="12.75">
      <c r="A800" s="284" t="s">
        <v>882</v>
      </c>
      <c r="B800" s="284" t="s">
        <v>959</v>
      </c>
      <c r="D800">
        <f>IF('CDS-J'!E22&lt;&gt;"",'CDS-J'!E22,"")</f>
        <v>0.024730059212817835</v>
      </c>
    </row>
    <row r="801" spans="1:4" ht="12.75">
      <c r="A801" s="284" t="s">
        <v>882</v>
      </c>
      <c r="B801" s="284" t="s">
        <v>960</v>
      </c>
      <c r="D801">
        <f>IF('CDS-J'!E23&lt;&gt;"",'CDS-J'!E23,"")</f>
        <v>0.008359456635318705</v>
      </c>
    </row>
    <row r="802" spans="1:4" ht="12.75">
      <c r="A802" s="284" t="s">
        <v>882</v>
      </c>
      <c r="B802" s="284" t="s">
        <v>961</v>
      </c>
      <c r="D802">
        <f>IF('CDS-J'!E24&lt;&gt;"",'CDS-J'!E24,"")</f>
        <v>0</v>
      </c>
    </row>
    <row r="803" spans="1:4" ht="12.75">
      <c r="A803" s="284" t="s">
        <v>882</v>
      </c>
      <c r="B803" s="284" t="s">
        <v>962</v>
      </c>
      <c r="D803">
        <f>IF('CDS-J'!E25&lt;&gt;"",'CDS-J'!E25,"")</f>
        <v>0.05851619644723093</v>
      </c>
    </row>
    <row r="804" spans="1:4" ht="12.75">
      <c r="A804" s="284" t="s">
        <v>882</v>
      </c>
      <c r="B804" s="284" t="s">
        <v>963</v>
      </c>
      <c r="D804">
        <f>IF('CDS-J'!E26&lt;&gt;"",'CDS-J'!E26,"")</f>
        <v>0</v>
      </c>
    </row>
    <row r="805" spans="1:4" ht="12.75">
      <c r="A805" s="284" t="s">
        <v>882</v>
      </c>
      <c r="B805" s="284" t="s">
        <v>964</v>
      </c>
      <c r="D805">
        <f>IF('CDS-J'!E27&lt;&gt;"",'CDS-J'!E27,"")</f>
        <v>0</v>
      </c>
    </row>
    <row r="806" spans="1:4" ht="12.75">
      <c r="A806" s="284" t="s">
        <v>882</v>
      </c>
      <c r="B806" s="284" t="s">
        <v>965</v>
      </c>
      <c r="D806">
        <f>IF('CDS-J'!E28&lt;&gt;"",'CDS-J'!E28,"")</f>
        <v>0.0038314176245210726</v>
      </c>
    </row>
    <row r="807" spans="1:4" ht="12.75">
      <c r="A807" s="284" t="s">
        <v>882</v>
      </c>
      <c r="B807" s="284" t="s">
        <v>966</v>
      </c>
      <c r="D807">
        <f>IF('CDS-J'!E29&lt;&gt;"",'CDS-J'!E29,"")</f>
        <v>0.0073145245559038665</v>
      </c>
    </row>
    <row r="808" spans="1:4" ht="12.75">
      <c r="A808" s="284" t="s">
        <v>882</v>
      </c>
      <c r="B808" s="284" t="s">
        <v>967</v>
      </c>
      <c r="D808">
        <f>IF('CDS-J'!E30&lt;&gt;"",'CDS-J'!E30,"")</f>
        <v>0.06339254615116684</v>
      </c>
    </row>
    <row r="809" spans="1:4" ht="12.75">
      <c r="A809" s="284" t="s">
        <v>882</v>
      </c>
      <c r="B809" s="284" t="s">
        <v>968</v>
      </c>
      <c r="D809">
        <f>IF('CDS-J'!E31&lt;&gt;"",'CDS-J'!E31,"")</f>
        <v>0.08916753744339952</v>
      </c>
    </row>
    <row r="810" spans="1:4" ht="12.75">
      <c r="A810" s="284" t="s">
        <v>882</v>
      </c>
      <c r="B810" s="284" t="s">
        <v>969</v>
      </c>
      <c r="D810">
        <f>IF('CDS-J'!E32&lt;&gt;"",'CDS-J'!E32,"")</f>
        <v>0</v>
      </c>
    </row>
    <row r="811" spans="1:4" ht="12.75">
      <c r="A811" s="284" t="s">
        <v>882</v>
      </c>
      <c r="B811" s="284" t="s">
        <v>970</v>
      </c>
      <c r="D811">
        <f>IF('CDS-J'!E33&lt;&gt;"",'CDS-J'!E33,"")</f>
        <v>0.296760710553814</v>
      </c>
    </row>
    <row r="812" spans="1:4" ht="12.75">
      <c r="A812" s="284" t="s">
        <v>882</v>
      </c>
      <c r="B812" s="284" t="s">
        <v>971</v>
      </c>
      <c r="D812">
        <f>IF('CDS-J'!E34&lt;&gt;"",'CDS-J'!E34,"")</f>
        <v>0.04562870080111459</v>
      </c>
    </row>
    <row r="813" spans="1:4" ht="12.75">
      <c r="A813" s="284" t="s">
        <v>882</v>
      </c>
      <c r="B813" s="284" t="s">
        <v>972</v>
      </c>
      <c r="D813">
        <f>IF('CDS-J'!E35&lt;&gt;"",'CDS-J'!E35,"")</f>
      </c>
    </row>
    <row r="814" spans="1:3" ht="12.75">
      <c r="A814" s="284" t="s">
        <v>1714</v>
      </c>
      <c r="B814" s="284" t="s">
        <v>1085</v>
      </c>
      <c r="C814">
        <f>IF('CDS-A'!C52&lt;&gt;"",'CDS-A'!C52,"")</f>
      </c>
    </row>
    <row r="815" spans="1:3" ht="12.75">
      <c r="A815" s="284" t="s">
        <v>1714</v>
      </c>
      <c r="B815" s="284" t="s">
        <v>1086</v>
      </c>
      <c r="C815">
        <f>IF('CDS-A'!C54&lt;&gt;"",'CDS-A'!C54,"")</f>
      </c>
    </row>
  </sheetData>
  <sheetProtection password="CB01"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21"/>
  <sheetViews>
    <sheetView showGridLines="0" zoomScalePageLayoutView="0" workbookViewId="0" topLeftCell="A1">
      <selection activeCell="A1" sqref="A1:B1"/>
    </sheetView>
  </sheetViews>
  <sheetFormatPr defaultColWidth="0" defaultRowHeight="12.75" zeroHeight="1"/>
  <cols>
    <col min="1" max="1" width="8.140625" style="240" bestFit="1" customWidth="1"/>
    <col min="2" max="2" width="79.57421875" style="238" customWidth="1"/>
    <col min="3" max="16384" width="0" style="241" hidden="1" customWidth="1"/>
  </cols>
  <sheetData>
    <row r="1" spans="1:2" ht="12.75">
      <c r="A1" s="322" t="s">
        <v>1168</v>
      </c>
      <c r="B1" s="322"/>
    </row>
    <row r="2" spans="1:2" ht="12.75">
      <c r="A2" s="239"/>
      <c r="B2" s="239"/>
    </row>
    <row r="3" spans="1:2" ht="12.75">
      <c r="A3" s="323" t="s">
        <v>1091</v>
      </c>
      <c r="B3" s="323"/>
    </row>
    <row r="4" ht="12.75">
      <c r="A4" s="239"/>
    </row>
    <row r="5" spans="1:2" ht="12.75">
      <c r="A5" s="322" t="s">
        <v>1246</v>
      </c>
      <c r="B5" s="322"/>
    </row>
    <row r="6" ht="12.75"/>
    <row r="7" spans="1:2" ht="12.75">
      <c r="A7" s="240" t="s">
        <v>1169</v>
      </c>
      <c r="B7" s="238" t="s">
        <v>1170</v>
      </c>
    </row>
    <row r="8" ht="12.75"/>
    <row r="9" spans="1:2" ht="12.75">
      <c r="A9" s="322" t="s">
        <v>1247</v>
      </c>
      <c r="B9" s="322"/>
    </row>
    <row r="10" ht="12.75"/>
    <row r="11" spans="1:2" ht="25.5">
      <c r="A11" s="240" t="s">
        <v>1307</v>
      </c>
      <c r="B11" s="238" t="s">
        <v>1171</v>
      </c>
    </row>
    <row r="12" spans="1:2" ht="25.5">
      <c r="A12" s="240" t="s">
        <v>1172</v>
      </c>
      <c r="B12" s="238" t="s">
        <v>1173</v>
      </c>
    </row>
    <row r="13" spans="1:2" ht="25.5">
      <c r="A13" s="240" t="s">
        <v>1174</v>
      </c>
      <c r="B13" s="238" t="s">
        <v>1175</v>
      </c>
    </row>
    <row r="14" ht="12.75"/>
    <row r="15" spans="1:2" ht="12.75">
      <c r="A15" s="322" t="s">
        <v>1176</v>
      </c>
      <c r="B15" s="322"/>
    </row>
    <row r="16" ht="12.75"/>
    <row r="17" spans="1:2" ht="25.5">
      <c r="A17" s="240" t="s">
        <v>1177</v>
      </c>
      <c r="B17" s="238" t="s">
        <v>1087</v>
      </c>
    </row>
    <row r="18" ht="12.75"/>
    <row r="19" spans="1:2" ht="12.75">
      <c r="A19" s="322" t="s">
        <v>1088</v>
      </c>
      <c r="B19" s="322"/>
    </row>
    <row r="20" ht="12.75"/>
    <row r="21" spans="1:2" ht="13.5" customHeight="1">
      <c r="A21" s="240" t="s">
        <v>1089</v>
      </c>
      <c r="B21" s="238" t="s">
        <v>1090</v>
      </c>
    </row>
  </sheetData>
  <sheetProtection/>
  <mergeCells count="6">
    <mergeCell ref="A19:B19"/>
    <mergeCell ref="A3:B3"/>
    <mergeCell ref="A1:B1"/>
    <mergeCell ref="A5:B5"/>
    <mergeCell ref="A9:B9"/>
    <mergeCell ref="A15:B15"/>
  </mergeCells>
  <printOptions/>
  <pageMargins left="1" right="1" top="1" bottom="1" header="0.5" footer="0.5"/>
  <pageSetup fitToHeight="1" fitToWidth="1" horizontalDpi="600" verticalDpi="600" orientation="portrait" scale="96" r:id="rId1"/>
  <headerFooter alignWithMargins="0">
    <oddHeader>&amp;CCommon Data Set 2004-05</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69"/>
  <sheetViews>
    <sheetView showGridLines="0" tabSelected="1" zoomScale="83" zoomScaleNormal="83" zoomScaleSheetLayoutView="100" workbookViewId="0" topLeftCell="A1">
      <selection activeCell="A1" sqref="A1:D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6" width="9.140625" style="0" customWidth="1"/>
    <col min="7" max="16384" width="0" style="0" hidden="1" customWidth="1"/>
  </cols>
  <sheetData>
    <row r="1" spans="1:4" ht="18">
      <c r="A1" s="330" t="s">
        <v>1196</v>
      </c>
      <c r="B1" s="330"/>
      <c r="C1" s="330"/>
      <c r="D1" s="328"/>
    </row>
    <row r="2" spans="3:4" ht="12.75">
      <c r="C2" s="331"/>
      <c r="D2" s="331"/>
    </row>
    <row r="3" spans="1:4" ht="12.75">
      <c r="A3" s="2" t="s">
        <v>239</v>
      </c>
      <c r="B3" s="221" t="s">
        <v>240</v>
      </c>
      <c r="C3" s="56"/>
      <c r="D3" s="56"/>
    </row>
    <row r="4" spans="1:4" ht="12.75">
      <c r="A4" s="2" t="s">
        <v>239</v>
      </c>
      <c r="B4" s="222" t="s">
        <v>241</v>
      </c>
      <c r="C4" s="214"/>
      <c r="D4" s="214" t="s">
        <v>59</v>
      </c>
    </row>
    <row r="5" spans="1:4" ht="12.75">
      <c r="A5" s="2" t="s">
        <v>239</v>
      </c>
      <c r="B5" s="222" t="s">
        <v>242</v>
      </c>
      <c r="C5" s="214"/>
      <c r="D5" s="214" t="s">
        <v>60</v>
      </c>
    </row>
    <row r="6" spans="1:4" ht="12.75">
      <c r="A6" s="2" t="s">
        <v>239</v>
      </c>
      <c r="B6" s="222" t="s">
        <v>243</v>
      </c>
      <c r="C6" s="214"/>
      <c r="D6" s="214" t="s">
        <v>61</v>
      </c>
    </row>
    <row r="7" spans="1:4" ht="12.75">
      <c r="A7" s="2" t="s">
        <v>239</v>
      </c>
      <c r="B7" s="222" t="s">
        <v>1198</v>
      </c>
      <c r="C7" s="214"/>
      <c r="D7" s="214" t="s">
        <v>62</v>
      </c>
    </row>
    <row r="8" spans="1:4" ht="12.75">
      <c r="A8" s="2" t="s">
        <v>239</v>
      </c>
      <c r="B8" s="222" t="s">
        <v>244</v>
      </c>
      <c r="C8" s="214"/>
      <c r="D8" s="214" t="s">
        <v>63</v>
      </c>
    </row>
    <row r="9" spans="1:4" ht="12.75">
      <c r="A9" s="2" t="s">
        <v>239</v>
      </c>
      <c r="B9" s="222" t="s">
        <v>245</v>
      </c>
      <c r="C9" s="214"/>
      <c r="D9" s="214" t="s">
        <v>64</v>
      </c>
    </row>
    <row r="10" spans="1:4" ht="12.75">
      <c r="A10" s="2" t="s">
        <v>239</v>
      </c>
      <c r="B10" s="222" t="s">
        <v>246</v>
      </c>
      <c r="C10" s="214"/>
      <c r="D10" s="214" t="s">
        <v>65</v>
      </c>
    </row>
    <row r="11" spans="1:4" ht="12.75">
      <c r="A11" s="2" t="s">
        <v>239</v>
      </c>
      <c r="B11" s="222" t="s">
        <v>247</v>
      </c>
      <c r="C11" s="214"/>
      <c r="D11" s="296" t="s">
        <v>66</v>
      </c>
    </row>
    <row r="12" spans="1:6" ht="12.75">
      <c r="A12" s="2" t="s">
        <v>239</v>
      </c>
      <c r="B12" s="53" t="s">
        <v>248</v>
      </c>
      <c r="C12" s="56"/>
      <c r="D12" s="219"/>
      <c r="E12" s="218" t="s">
        <v>1622</v>
      </c>
      <c r="F12" s="31" t="s">
        <v>1623</v>
      </c>
    </row>
    <row r="13" spans="1:6" ht="12.75">
      <c r="A13" s="2"/>
      <c r="B13" s="53"/>
      <c r="C13" s="56"/>
      <c r="D13" s="219"/>
      <c r="E13" s="50" t="s">
        <v>67</v>
      </c>
      <c r="F13" s="9"/>
    </row>
    <row r="14" spans="1:4" ht="12.75">
      <c r="A14" s="2" t="s">
        <v>239</v>
      </c>
      <c r="B14" s="223" t="s">
        <v>249</v>
      </c>
      <c r="C14" s="224"/>
      <c r="D14" s="225"/>
    </row>
    <row r="15" spans="1:4" ht="12.75">
      <c r="A15" s="2"/>
      <c r="B15" s="297" t="s">
        <v>68</v>
      </c>
      <c r="C15" s="217"/>
      <c r="D15" s="220"/>
    </row>
    <row r="16" spans="1:4" ht="12.75">
      <c r="A16" s="2"/>
      <c r="B16" s="254"/>
      <c r="C16" s="255"/>
      <c r="D16" s="255"/>
    </row>
    <row r="17" spans="1:4" ht="53.25" customHeight="1">
      <c r="A17" s="256" t="s">
        <v>1169</v>
      </c>
      <c r="B17" s="333" t="s">
        <v>1360</v>
      </c>
      <c r="C17" s="333"/>
      <c r="D17" s="333"/>
    </row>
    <row r="18" spans="1:4" ht="53.25" customHeight="1">
      <c r="A18" s="2"/>
      <c r="B18" s="334"/>
      <c r="C18" s="335"/>
      <c r="D18" s="336"/>
    </row>
    <row r="19" spans="3:4" ht="12.75">
      <c r="C19" s="7"/>
      <c r="D19" s="7"/>
    </row>
    <row r="20" spans="1:4" ht="12.75">
      <c r="A20" s="2" t="s">
        <v>1352</v>
      </c>
      <c r="B20" s="11" t="s">
        <v>1197</v>
      </c>
      <c r="C20" s="332"/>
      <c r="D20" s="332"/>
    </row>
    <row r="21" spans="1:4" ht="12.75">
      <c r="A21" s="2" t="s">
        <v>1352</v>
      </c>
      <c r="B21" s="9" t="s">
        <v>1109</v>
      </c>
      <c r="C21" s="325" t="s">
        <v>69</v>
      </c>
      <c r="D21" s="325"/>
    </row>
    <row r="22" spans="1:4" ht="12.75">
      <c r="A22" s="2" t="s">
        <v>1352</v>
      </c>
      <c r="B22" s="9" t="s">
        <v>1198</v>
      </c>
      <c r="C22" s="325" t="s">
        <v>70</v>
      </c>
      <c r="D22" s="325"/>
    </row>
    <row r="23" spans="1:4" ht="12.75">
      <c r="A23" s="2" t="s">
        <v>1352</v>
      </c>
      <c r="B23" s="211" t="s">
        <v>1437</v>
      </c>
      <c r="C23" s="325" t="s">
        <v>71</v>
      </c>
      <c r="D23" s="325"/>
    </row>
    <row r="24" spans="1:4" ht="12.75">
      <c r="A24" s="2" t="s">
        <v>1352</v>
      </c>
      <c r="B24" s="211" t="s">
        <v>1436</v>
      </c>
      <c r="C24" s="337"/>
      <c r="D24" s="338"/>
    </row>
    <row r="25" spans="1:4" ht="12.75">
      <c r="A25" s="2" t="s">
        <v>1352</v>
      </c>
      <c r="B25" s="211" t="s">
        <v>1437</v>
      </c>
      <c r="C25" s="337"/>
      <c r="D25" s="338"/>
    </row>
    <row r="26" spans="1:4" ht="12.75">
      <c r="A26" s="2" t="s">
        <v>1352</v>
      </c>
      <c r="B26" s="9" t="s">
        <v>1438</v>
      </c>
      <c r="C26" s="325" t="s">
        <v>72</v>
      </c>
      <c r="D26" s="325"/>
    </row>
    <row r="27" spans="1:4" ht="12.75">
      <c r="A27" s="2" t="s">
        <v>1352</v>
      </c>
      <c r="B27" s="9" t="s">
        <v>1199</v>
      </c>
      <c r="C27" s="324" t="s">
        <v>73</v>
      </c>
      <c r="D27" s="325"/>
    </row>
    <row r="28" spans="1:4" ht="12.75">
      <c r="A28" s="2" t="s">
        <v>1352</v>
      </c>
      <c r="B28" s="9" t="s">
        <v>1200</v>
      </c>
      <c r="C28" s="325" t="s">
        <v>74</v>
      </c>
      <c r="D28" s="325"/>
    </row>
    <row r="29" spans="1:4" ht="12.75">
      <c r="A29" s="2" t="s">
        <v>1352</v>
      </c>
      <c r="B29" s="9" t="s">
        <v>1201</v>
      </c>
      <c r="C29" s="325" t="s">
        <v>75</v>
      </c>
      <c r="D29" s="325"/>
    </row>
    <row r="30" spans="1:4" ht="12.75">
      <c r="A30" s="2" t="s">
        <v>1352</v>
      </c>
      <c r="B30" s="9" t="s">
        <v>1439</v>
      </c>
      <c r="C30" s="325" t="s">
        <v>70</v>
      </c>
      <c r="D30" s="325"/>
    </row>
    <row r="31" spans="1:4" ht="12.75">
      <c r="A31" s="2" t="s">
        <v>1352</v>
      </c>
      <c r="B31" s="9" t="s">
        <v>1437</v>
      </c>
      <c r="C31" s="325" t="s">
        <v>71</v>
      </c>
      <c r="D31" s="325"/>
    </row>
    <row r="32" spans="1:4" ht="12.75">
      <c r="A32" s="2" t="s">
        <v>1352</v>
      </c>
      <c r="B32" s="9" t="s">
        <v>180</v>
      </c>
      <c r="C32" s="325" t="s">
        <v>76</v>
      </c>
      <c r="D32" s="325"/>
    </row>
    <row r="33" spans="1:4" ht="12.75">
      <c r="A33" s="2" t="s">
        <v>1352</v>
      </c>
      <c r="B33" s="9" t="s">
        <v>1202</v>
      </c>
      <c r="C33" s="324" t="s">
        <v>77</v>
      </c>
      <c r="D33" s="329"/>
    </row>
    <row r="34" spans="1:4" ht="38.25">
      <c r="A34" s="2" t="s">
        <v>1352</v>
      </c>
      <c r="B34" s="10" t="s">
        <v>1203</v>
      </c>
      <c r="C34" s="324" t="s">
        <v>78</v>
      </c>
      <c r="D34" s="325"/>
    </row>
    <row r="35" ht="12.75"/>
    <row r="36" spans="1:4" ht="12.75">
      <c r="A36" s="2" t="s">
        <v>1353</v>
      </c>
      <c r="B36" s="326" t="s">
        <v>1204</v>
      </c>
      <c r="C36" s="327"/>
      <c r="D36" s="328"/>
    </row>
    <row r="37" spans="1:3" ht="12.75">
      <c r="A37" s="2" t="s">
        <v>1353</v>
      </c>
      <c r="B37" s="12" t="s">
        <v>1205</v>
      </c>
      <c r="C37" s="102" t="s">
        <v>67</v>
      </c>
    </row>
    <row r="38" spans="1:3" ht="12.75">
      <c r="A38" s="2" t="s">
        <v>1353</v>
      </c>
      <c r="B38" s="12" t="s">
        <v>1206</v>
      </c>
      <c r="C38" s="102"/>
    </row>
    <row r="39" spans="1:3" ht="12.75">
      <c r="A39" s="2" t="s">
        <v>1353</v>
      </c>
      <c r="B39" s="12" t="s">
        <v>1207</v>
      </c>
      <c r="C39" s="102"/>
    </row>
    <row r="40" spans="1:2" ht="12.75">
      <c r="A40" s="2"/>
      <c r="B40" s="3"/>
    </row>
    <row r="41" spans="1:2" ht="12.75">
      <c r="A41" s="2" t="s">
        <v>1354</v>
      </c>
      <c r="B41" s="3" t="s">
        <v>1440</v>
      </c>
    </row>
    <row r="42" spans="1:3" ht="12.75">
      <c r="A42" s="2" t="s">
        <v>1354</v>
      </c>
      <c r="B42" s="12" t="s">
        <v>1208</v>
      </c>
      <c r="C42" s="102" t="s">
        <v>67</v>
      </c>
    </row>
    <row r="43" spans="1:3" ht="12.75">
      <c r="A43" s="2" t="s">
        <v>1354</v>
      </c>
      <c r="B43" s="12" t="s">
        <v>1209</v>
      </c>
      <c r="C43" s="102"/>
    </row>
    <row r="44" spans="1:3" ht="12.75">
      <c r="A44" s="2" t="s">
        <v>1354</v>
      </c>
      <c r="B44" s="12" t="s">
        <v>1210</v>
      </c>
      <c r="C44" s="102"/>
    </row>
    <row r="45" spans="1:2" ht="12.75">
      <c r="A45" s="2"/>
      <c r="B45" s="3"/>
    </row>
    <row r="46" spans="1:3" ht="12.75">
      <c r="A46" s="2" t="s">
        <v>1355</v>
      </c>
      <c r="B46" s="3" t="s">
        <v>1211</v>
      </c>
      <c r="C46" s="5"/>
    </row>
    <row r="47" spans="1:3" ht="12.75">
      <c r="A47" s="2" t="s">
        <v>1355</v>
      </c>
      <c r="B47" s="12" t="s">
        <v>1212</v>
      </c>
      <c r="C47" s="102" t="s">
        <v>67</v>
      </c>
    </row>
    <row r="48" spans="1:3" ht="12.75">
      <c r="A48" s="2" t="s">
        <v>1355</v>
      </c>
      <c r="B48" s="12" t="s">
        <v>1213</v>
      </c>
      <c r="C48" s="101"/>
    </row>
    <row r="49" spans="1:3" ht="12.75">
      <c r="A49" s="2" t="s">
        <v>1355</v>
      </c>
      <c r="B49" s="12" t="s">
        <v>1214</v>
      </c>
      <c r="C49" s="101"/>
    </row>
    <row r="50" spans="1:3" ht="12.75">
      <c r="A50" s="2" t="s">
        <v>1355</v>
      </c>
      <c r="B50" s="13" t="s">
        <v>1215</v>
      </c>
      <c r="C50" s="101"/>
    </row>
    <row r="51" spans="1:3" ht="12.75">
      <c r="A51" s="2" t="s">
        <v>1355</v>
      </c>
      <c r="B51" s="12" t="s">
        <v>1216</v>
      </c>
      <c r="C51" s="101"/>
    </row>
    <row r="52" spans="1:3" ht="12.75">
      <c r="A52" s="2" t="s">
        <v>1355</v>
      </c>
      <c r="B52" s="14" t="s">
        <v>1217</v>
      </c>
      <c r="C52" s="101"/>
    </row>
    <row r="53" spans="1:3" ht="12.75">
      <c r="A53" s="2"/>
      <c r="B53" s="104"/>
      <c r="C53" s="103"/>
    </row>
    <row r="54" spans="1:3" ht="12.75">
      <c r="A54" s="2" t="s">
        <v>1355</v>
      </c>
      <c r="B54" s="14" t="s">
        <v>1218</v>
      </c>
      <c r="C54" s="101"/>
    </row>
    <row r="55" spans="1:3" ht="12.75">
      <c r="A55" s="2"/>
      <c r="B55" s="16"/>
      <c r="C55" s="17"/>
    </row>
    <row r="56" spans="1:3" ht="12.75">
      <c r="A56" s="2"/>
      <c r="B56" s="3"/>
      <c r="C56" s="5"/>
    </row>
    <row r="57" spans="1:2" ht="12.75">
      <c r="A57" s="2" t="s">
        <v>1356</v>
      </c>
      <c r="B57" s="3" t="s">
        <v>1441</v>
      </c>
    </row>
    <row r="58" spans="1:3" ht="12.75">
      <c r="A58" s="2" t="s">
        <v>1356</v>
      </c>
      <c r="B58" s="12" t="s">
        <v>1219</v>
      </c>
      <c r="C58" s="102"/>
    </row>
    <row r="59" spans="1:3" ht="12.75">
      <c r="A59" s="2" t="s">
        <v>1356</v>
      </c>
      <c r="B59" s="12" t="s">
        <v>1220</v>
      </c>
      <c r="C59" s="102"/>
    </row>
    <row r="60" spans="1:3" ht="12.75">
      <c r="A60" s="2" t="s">
        <v>1356</v>
      </c>
      <c r="B60" s="12" t="s">
        <v>1221</v>
      </c>
      <c r="C60" s="102"/>
    </row>
    <row r="61" spans="1:3" ht="12.75">
      <c r="A61" s="2" t="s">
        <v>1356</v>
      </c>
      <c r="B61" s="12" t="s">
        <v>1222</v>
      </c>
      <c r="C61" s="102"/>
    </row>
    <row r="62" spans="1:3" ht="12.75">
      <c r="A62" s="2" t="s">
        <v>1356</v>
      </c>
      <c r="B62" s="12" t="s">
        <v>1223</v>
      </c>
      <c r="C62" s="102"/>
    </row>
    <row r="63" spans="1:3" ht="12.75">
      <c r="A63" s="2" t="s">
        <v>1356</v>
      </c>
      <c r="B63" s="12" t="s">
        <v>1224</v>
      </c>
      <c r="C63" s="102" t="s">
        <v>67</v>
      </c>
    </row>
    <row r="64" spans="1:3" ht="12.75">
      <c r="A64" s="2" t="s">
        <v>1356</v>
      </c>
      <c r="B64" s="12" t="s">
        <v>1225</v>
      </c>
      <c r="C64" s="102"/>
    </row>
    <row r="65" spans="1:3" ht="12.75">
      <c r="A65" s="2" t="s">
        <v>1356</v>
      </c>
      <c r="B65" s="12" t="s">
        <v>1226</v>
      </c>
      <c r="C65" s="102" t="s">
        <v>67</v>
      </c>
    </row>
    <row r="66" spans="1:3" ht="12.75">
      <c r="A66" s="2" t="s">
        <v>1356</v>
      </c>
      <c r="B66" s="12" t="s">
        <v>1227</v>
      </c>
      <c r="C66" s="102"/>
    </row>
    <row r="67" spans="1:3" ht="12.75">
      <c r="A67" s="2" t="s">
        <v>1356</v>
      </c>
      <c r="B67" s="12" t="s">
        <v>1228</v>
      </c>
      <c r="C67" s="102" t="s">
        <v>67</v>
      </c>
    </row>
    <row r="68" spans="1:3" ht="12.75">
      <c r="A68" s="2" t="s">
        <v>1356</v>
      </c>
      <c r="B68" s="12" t="s">
        <v>1229</v>
      </c>
      <c r="C68" s="102"/>
    </row>
    <row r="69" spans="1:3" ht="12.75">
      <c r="A69" s="2" t="s">
        <v>1356</v>
      </c>
      <c r="B69" s="12" t="s">
        <v>1230</v>
      </c>
      <c r="C69" s="102"/>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6:D36"/>
    <mergeCell ref="C28:D28"/>
    <mergeCell ref="C29:D29"/>
    <mergeCell ref="C32:D32"/>
    <mergeCell ref="C33:D33"/>
    <mergeCell ref="C30:D30"/>
    <mergeCell ref="C31:D31"/>
  </mergeCells>
  <hyperlinks>
    <hyperlink ref="D11" r:id="rId1" display="Douglas.Atkinson@utsa.edu"/>
    <hyperlink ref="B15" r:id="rId2" display="http://utsa.edu/ir"/>
    <hyperlink ref="C27" r:id="rId3" display="http://utsa.edu/"/>
    <hyperlink ref="C34" r:id="rId4" display="https://www.applytexas.org/adappc/commonapp.wb"/>
    <hyperlink ref="C33" r:id="rId5" display="Prospects@utsa.edu"/>
  </hyperlinks>
  <printOptions/>
  <pageMargins left="0.75" right="0.75" top="1" bottom="1" header="0.5" footer="0.5"/>
  <pageSetup fitToHeight="1" fitToWidth="1" horizontalDpi="600" verticalDpi="600" orientation="portrait" scale="67" r:id="rId6"/>
  <headerFooter alignWithMargins="0">
    <oddHeader>&amp;CCommon Data Set 2004-05</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F108"/>
  <sheetViews>
    <sheetView showGridLines="0" view="pageBreakPreview" zoomScaleNormal="83" zoomScaleSheetLayoutView="100" zoomScalePageLayoutView="0" workbookViewId="0" topLeftCell="A1">
      <pane ySplit="1" topLeftCell="A2" activePane="bottomLeft" state="frozen"/>
      <selection pane="topLeft" activeCell="C265" sqref="C265"/>
      <selection pane="bottomLeft" activeCell="A2" sqref="A2"/>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16384" width="0" style="0" hidden="1" customWidth="1"/>
  </cols>
  <sheetData>
    <row r="1" spans="1:6" ht="18">
      <c r="A1" s="330" t="s">
        <v>1231</v>
      </c>
      <c r="B1" s="330"/>
      <c r="C1" s="330"/>
      <c r="D1" s="330"/>
      <c r="E1" s="330"/>
      <c r="F1" s="330"/>
    </row>
    <row r="2" ht="12.75"/>
    <row r="3" spans="1:6" ht="27.75" customHeight="1">
      <c r="A3" s="2" t="s">
        <v>1534</v>
      </c>
      <c r="B3" s="355" t="s">
        <v>1361</v>
      </c>
      <c r="C3" s="356"/>
      <c r="D3" s="356"/>
      <c r="E3" s="356"/>
      <c r="F3" s="356"/>
    </row>
    <row r="4" spans="1:6" ht="12.75">
      <c r="A4" s="2" t="s">
        <v>1534</v>
      </c>
      <c r="B4" s="100"/>
      <c r="C4" s="357" t="s">
        <v>1232</v>
      </c>
      <c r="D4" s="357"/>
      <c r="E4" s="357" t="s">
        <v>1233</v>
      </c>
      <c r="F4" s="357"/>
    </row>
    <row r="5" spans="1:6" ht="12.75">
      <c r="A5" s="2" t="s">
        <v>1534</v>
      </c>
      <c r="B5" s="136"/>
      <c r="C5" s="19" t="s">
        <v>1234</v>
      </c>
      <c r="D5" s="19" t="s">
        <v>1235</v>
      </c>
      <c r="E5" s="19" t="s">
        <v>1234</v>
      </c>
      <c r="F5" s="19" t="s">
        <v>1235</v>
      </c>
    </row>
    <row r="6" spans="1:6" ht="12.75">
      <c r="A6" s="2" t="s">
        <v>1534</v>
      </c>
      <c r="B6" s="20" t="s">
        <v>1236</v>
      </c>
      <c r="C6" s="21"/>
      <c r="D6" s="21"/>
      <c r="E6" s="21"/>
      <c r="F6" s="21"/>
    </row>
    <row r="7" spans="1:6" ht="25.5">
      <c r="A7" s="2" t="s">
        <v>1534</v>
      </c>
      <c r="B7" s="22" t="s">
        <v>1237</v>
      </c>
      <c r="C7" s="108">
        <v>1459</v>
      </c>
      <c r="D7" s="108">
        <v>1497</v>
      </c>
      <c r="E7" s="108">
        <v>82</v>
      </c>
      <c r="F7" s="108">
        <v>87</v>
      </c>
    </row>
    <row r="8" spans="1:6" ht="12.75">
      <c r="A8" s="2" t="s">
        <v>1534</v>
      </c>
      <c r="B8" s="18" t="s">
        <v>1238</v>
      </c>
      <c r="C8" s="108">
        <v>7583</v>
      </c>
      <c r="D8" s="108">
        <v>8577</v>
      </c>
      <c r="E8" s="108">
        <v>1279</v>
      </c>
      <c r="F8" s="108">
        <v>1695</v>
      </c>
    </row>
    <row r="9" spans="1:6" ht="12.75">
      <c r="A9" s="2" t="s">
        <v>1534</v>
      </c>
      <c r="B9" s="18" t="s">
        <v>1239</v>
      </c>
      <c r="C9" s="108"/>
      <c r="D9" s="108"/>
      <c r="E9" s="108"/>
      <c r="F9" s="108"/>
    </row>
    <row r="10" spans="1:6" ht="12.75">
      <c r="A10" s="2" t="s">
        <v>1534</v>
      </c>
      <c r="B10" s="23" t="s">
        <v>1240</v>
      </c>
      <c r="C10" s="109">
        <f>SUM(C7:C9)</f>
        <v>9042</v>
      </c>
      <c r="D10" s="109">
        <f>SUM(D7:D9)</f>
        <v>10074</v>
      </c>
      <c r="E10" s="109">
        <f>SUM(E7:E9)</f>
        <v>1361</v>
      </c>
      <c r="F10" s="109">
        <f>SUM(F7:F9)</f>
        <v>1782</v>
      </c>
    </row>
    <row r="11" spans="1:6" ht="25.5">
      <c r="A11" s="2" t="s">
        <v>1534</v>
      </c>
      <c r="B11" s="22" t="s">
        <v>1241</v>
      </c>
      <c r="C11" s="108">
        <v>20</v>
      </c>
      <c r="D11" s="108">
        <v>39</v>
      </c>
      <c r="E11" s="108">
        <v>57</v>
      </c>
      <c r="F11" s="108">
        <v>162</v>
      </c>
    </row>
    <row r="12" spans="1:6" ht="12.75">
      <c r="A12" s="2" t="s">
        <v>1534</v>
      </c>
      <c r="B12" s="23" t="s">
        <v>1242</v>
      </c>
      <c r="C12" s="109">
        <f>SUM(C10:C11)</f>
        <v>9062</v>
      </c>
      <c r="D12" s="109">
        <f>SUM(D10:D11)</f>
        <v>10113</v>
      </c>
      <c r="E12" s="109">
        <f>SUM(E10:E11)</f>
        <v>1418</v>
      </c>
      <c r="F12" s="109">
        <f>SUM(F10:F11)</f>
        <v>1944</v>
      </c>
    </row>
    <row r="13" spans="1:6" ht="12.75">
      <c r="A13" s="2" t="s">
        <v>1534</v>
      </c>
      <c r="B13" s="20" t="s">
        <v>1243</v>
      </c>
      <c r="C13" s="110"/>
      <c r="D13" s="110"/>
      <c r="E13" s="110"/>
      <c r="F13" s="110"/>
    </row>
    <row r="14" spans="1:6" ht="25.5">
      <c r="A14" s="2" t="s">
        <v>1534</v>
      </c>
      <c r="B14" s="24" t="s">
        <v>141</v>
      </c>
      <c r="C14" s="111"/>
      <c r="D14" s="111"/>
      <c r="E14" s="111"/>
      <c r="F14" s="111"/>
    </row>
    <row r="15" spans="1:6" ht="12.75">
      <c r="A15" s="2" t="s">
        <v>1534</v>
      </c>
      <c r="B15" s="25" t="s">
        <v>142</v>
      </c>
      <c r="C15" s="111"/>
      <c r="D15" s="111"/>
      <c r="E15" s="111"/>
      <c r="F15" s="111"/>
    </row>
    <row r="16" spans="1:6" ht="12.75">
      <c r="A16" s="2" t="s">
        <v>1534</v>
      </c>
      <c r="B16" s="23" t="s">
        <v>143</v>
      </c>
      <c r="C16" s="112">
        <f>SUM(C14,C15)</f>
        <v>0</v>
      </c>
      <c r="D16" s="112">
        <f>SUM(D14,D15)</f>
        <v>0</v>
      </c>
      <c r="E16" s="112">
        <f>SUM(E14,E15)</f>
        <v>0</v>
      </c>
      <c r="F16" s="112">
        <f>SUM(F14,F15)</f>
        <v>0</v>
      </c>
    </row>
    <row r="17" spans="1:6" ht="12.75">
      <c r="A17" s="2" t="s">
        <v>1534</v>
      </c>
      <c r="B17" s="20" t="s">
        <v>144</v>
      </c>
      <c r="C17" s="110"/>
      <c r="D17" s="110"/>
      <c r="E17" s="110"/>
      <c r="F17" s="110"/>
    </row>
    <row r="18" spans="1:6" ht="12.75">
      <c r="A18" s="2" t="s">
        <v>1534</v>
      </c>
      <c r="B18" s="25" t="s">
        <v>145</v>
      </c>
      <c r="C18" s="113">
        <v>106</v>
      </c>
      <c r="D18" s="113">
        <v>137</v>
      </c>
      <c r="E18" s="113">
        <v>125</v>
      </c>
      <c r="F18" s="113">
        <v>170</v>
      </c>
    </row>
    <row r="19" spans="1:6" ht="12.75">
      <c r="A19" s="2" t="s">
        <v>1534</v>
      </c>
      <c r="B19" s="25" t="s">
        <v>1239</v>
      </c>
      <c r="C19" s="113">
        <v>404</v>
      </c>
      <c r="D19" s="113">
        <v>510</v>
      </c>
      <c r="E19" s="113">
        <v>831</v>
      </c>
      <c r="F19" s="113">
        <v>1355</v>
      </c>
    </row>
    <row r="20" spans="1:6" ht="25.5">
      <c r="A20" s="2" t="s">
        <v>1534</v>
      </c>
      <c r="B20" s="24" t="s">
        <v>146</v>
      </c>
      <c r="C20" s="113"/>
      <c r="D20" s="113"/>
      <c r="E20" s="113"/>
      <c r="F20" s="113"/>
    </row>
    <row r="21" spans="1:6" ht="12.75">
      <c r="A21" s="2" t="s">
        <v>1534</v>
      </c>
      <c r="B21" s="23" t="s">
        <v>147</v>
      </c>
      <c r="C21" s="114">
        <f>SUM(C18:C20)</f>
        <v>510</v>
      </c>
      <c r="D21" s="114">
        <f>SUM(D18:D20)</f>
        <v>647</v>
      </c>
      <c r="E21" s="114">
        <f>SUM(E18:E20)</f>
        <v>956</v>
      </c>
      <c r="F21" s="114">
        <f>SUM(F18:F20)</f>
        <v>1525</v>
      </c>
    </row>
    <row r="22" spans="1:6" ht="12.75">
      <c r="A22" s="2" t="s">
        <v>1534</v>
      </c>
      <c r="B22" s="328" t="s">
        <v>148</v>
      </c>
      <c r="C22" s="328"/>
      <c r="D22" s="328"/>
      <c r="E22" s="328"/>
      <c r="F22" s="120">
        <f>SUM(C12:F12)</f>
        <v>22537</v>
      </c>
    </row>
    <row r="23" spans="1:6" ht="12.75">
      <c r="A23" s="2" t="s">
        <v>1534</v>
      </c>
      <c r="B23" s="328" t="s">
        <v>149</v>
      </c>
      <c r="C23" s="328"/>
      <c r="D23" s="328"/>
      <c r="E23" s="328"/>
      <c r="F23" s="121">
        <f>SUM(C16:F16)+SUM(C21:F21)</f>
        <v>3638</v>
      </c>
    </row>
    <row r="24" spans="1:6" ht="12.75">
      <c r="A24" s="2" t="s">
        <v>1534</v>
      </c>
      <c r="B24" s="354" t="s">
        <v>150</v>
      </c>
      <c r="C24" s="354"/>
      <c r="D24" s="354"/>
      <c r="E24" s="354"/>
      <c r="F24" s="122">
        <f>SUM(F22:F23)</f>
        <v>26175</v>
      </c>
    </row>
    <row r="25" ht="12.75"/>
    <row r="26" spans="1:6" ht="54" customHeight="1">
      <c r="A26" s="2" t="s">
        <v>1535</v>
      </c>
      <c r="B26" s="355" t="s">
        <v>1362</v>
      </c>
      <c r="C26" s="356"/>
      <c r="D26" s="356"/>
      <c r="E26" s="356"/>
      <c r="F26" s="356"/>
    </row>
    <row r="27" spans="1:6" ht="60">
      <c r="A27" s="2" t="s">
        <v>1535</v>
      </c>
      <c r="B27" s="353"/>
      <c r="C27" s="353"/>
      <c r="D27" s="153" t="s">
        <v>151</v>
      </c>
      <c r="E27" s="153" t="s">
        <v>1343</v>
      </c>
      <c r="F27" s="153" t="s">
        <v>1533</v>
      </c>
    </row>
    <row r="28" spans="1:6" ht="12.75">
      <c r="A28" s="2" t="s">
        <v>1535</v>
      </c>
      <c r="B28" s="358" t="s">
        <v>152</v>
      </c>
      <c r="C28" s="359"/>
      <c r="D28" s="115">
        <v>56</v>
      </c>
      <c r="E28" s="115">
        <v>436</v>
      </c>
      <c r="F28" s="115">
        <v>436</v>
      </c>
    </row>
    <row r="29" spans="1:6" ht="12.75">
      <c r="A29" s="2" t="s">
        <v>1535</v>
      </c>
      <c r="B29" s="358" t="s">
        <v>153</v>
      </c>
      <c r="C29" s="359"/>
      <c r="D29" s="115">
        <v>228</v>
      </c>
      <c r="E29" s="115">
        <v>1437</v>
      </c>
      <c r="F29" s="115">
        <v>1452</v>
      </c>
    </row>
    <row r="30" spans="1:6" ht="12.75">
      <c r="A30" s="2" t="s">
        <v>1535</v>
      </c>
      <c r="B30" s="358" t="s">
        <v>1363</v>
      </c>
      <c r="C30" s="359"/>
      <c r="D30" s="115">
        <v>20</v>
      </c>
      <c r="E30" s="115">
        <v>122</v>
      </c>
      <c r="F30" s="115">
        <v>125</v>
      </c>
    </row>
    <row r="31" spans="1:6" ht="12.75">
      <c r="A31" s="2" t="s">
        <v>1535</v>
      </c>
      <c r="B31" s="358" t="s">
        <v>154</v>
      </c>
      <c r="C31" s="359"/>
      <c r="D31" s="115">
        <v>165</v>
      </c>
      <c r="E31" s="115">
        <v>1083</v>
      </c>
      <c r="F31" s="115">
        <v>1092</v>
      </c>
    </row>
    <row r="32" spans="1:6" ht="12.75">
      <c r="A32" s="2" t="s">
        <v>1535</v>
      </c>
      <c r="B32" s="358" t="s">
        <v>155</v>
      </c>
      <c r="C32" s="359"/>
      <c r="D32" s="115">
        <v>1297</v>
      </c>
      <c r="E32" s="115">
        <v>10340</v>
      </c>
      <c r="F32" s="115">
        <v>10464</v>
      </c>
    </row>
    <row r="33" spans="1:6" ht="12.75">
      <c r="A33" s="2" t="s">
        <v>1535</v>
      </c>
      <c r="B33" s="358" t="s">
        <v>156</v>
      </c>
      <c r="C33" s="359"/>
      <c r="D33" s="115">
        <v>1359</v>
      </c>
      <c r="E33" s="115">
        <v>8841</v>
      </c>
      <c r="F33" s="115">
        <v>8968</v>
      </c>
    </row>
    <row r="34" spans="1:6" ht="12.75">
      <c r="A34" s="2" t="s">
        <v>1535</v>
      </c>
      <c r="B34" s="358" t="s">
        <v>157</v>
      </c>
      <c r="C34" s="359"/>
      <c r="D34" s="115">
        <v>0</v>
      </c>
      <c r="E34" s="115">
        <v>0</v>
      </c>
      <c r="F34" s="115">
        <v>0</v>
      </c>
    </row>
    <row r="35" spans="1:6" ht="12.75">
      <c r="A35" s="2" t="s">
        <v>1535</v>
      </c>
      <c r="B35" s="360" t="s">
        <v>158</v>
      </c>
      <c r="C35" s="361"/>
      <c r="D35" s="116">
        <f>SUM(D28:D34)</f>
        <v>3125</v>
      </c>
      <c r="E35" s="116">
        <f>SUM(E28:E34)</f>
        <v>22259</v>
      </c>
      <c r="F35" s="116">
        <f>SUM(F28:F34)</f>
        <v>22537</v>
      </c>
    </row>
    <row r="36" ht="12.75"/>
    <row r="37" ht="15.75">
      <c r="B37" s="26" t="s">
        <v>159</v>
      </c>
    </row>
    <row r="38" spans="1:6" ht="12.75">
      <c r="A38" s="2" t="s">
        <v>1536</v>
      </c>
      <c r="B38" s="3" t="s">
        <v>1364</v>
      </c>
      <c r="F38" s="27"/>
    </row>
    <row r="39" spans="1:6" ht="12.75">
      <c r="A39" s="2" t="s">
        <v>1536</v>
      </c>
      <c r="B39" s="12" t="s">
        <v>160</v>
      </c>
      <c r="C39" s="117"/>
      <c r="F39" s="27"/>
    </row>
    <row r="40" spans="1:6" ht="12.75">
      <c r="A40" s="2" t="s">
        <v>1536</v>
      </c>
      <c r="B40" s="12" t="s">
        <v>161</v>
      </c>
      <c r="C40" s="117"/>
      <c r="F40" s="27"/>
    </row>
    <row r="41" spans="1:6" ht="12.75">
      <c r="A41" s="2" t="s">
        <v>1536</v>
      </c>
      <c r="B41" s="12" t="s">
        <v>162</v>
      </c>
      <c r="C41" s="117">
        <v>2872</v>
      </c>
      <c r="F41" s="27"/>
    </row>
    <row r="42" spans="1:6" ht="12.75">
      <c r="A42" s="2" t="s">
        <v>1536</v>
      </c>
      <c r="B42" s="12" t="s">
        <v>1442</v>
      </c>
      <c r="C42" s="117"/>
      <c r="F42" s="27"/>
    </row>
    <row r="43" spans="1:6" ht="12.75">
      <c r="A43" s="2" t="s">
        <v>1536</v>
      </c>
      <c r="B43" s="12" t="s">
        <v>163</v>
      </c>
      <c r="C43" s="117">
        <v>757</v>
      </c>
      <c r="F43" s="27"/>
    </row>
    <row r="44" spans="1:6" ht="12.75">
      <c r="A44" s="2" t="s">
        <v>1536</v>
      </c>
      <c r="B44" s="12" t="s">
        <v>164</v>
      </c>
      <c r="C44" s="117"/>
      <c r="F44" s="27"/>
    </row>
    <row r="45" spans="1:6" ht="12.75">
      <c r="A45" s="2" t="s">
        <v>1536</v>
      </c>
      <c r="B45" s="12" t="s">
        <v>165</v>
      </c>
      <c r="C45" s="117">
        <v>4</v>
      </c>
      <c r="F45" s="27"/>
    </row>
    <row r="46" spans="1:6" ht="12.75">
      <c r="A46" s="2" t="s">
        <v>1536</v>
      </c>
      <c r="B46" s="12" t="s">
        <v>166</v>
      </c>
      <c r="C46" s="117"/>
      <c r="F46" s="27"/>
    </row>
    <row r="47" spans="1:6" ht="12.75">
      <c r="A47" s="2" t="s">
        <v>1536</v>
      </c>
      <c r="B47" s="12" t="s">
        <v>167</v>
      </c>
      <c r="C47" s="117"/>
      <c r="F47" s="27"/>
    </row>
    <row r="48" ht="12.75"/>
    <row r="49" spans="2:6" ht="15.75">
      <c r="B49" s="28" t="s">
        <v>168</v>
      </c>
      <c r="C49" s="4"/>
      <c r="D49" s="4"/>
      <c r="E49" s="4"/>
      <c r="F49" s="4"/>
    </row>
    <row r="50" spans="2:6" ht="42.75" customHeight="1">
      <c r="B50" s="346" t="s">
        <v>1365</v>
      </c>
      <c r="C50" s="346"/>
      <c r="D50" s="346"/>
      <c r="E50" s="346"/>
      <c r="F50" s="346"/>
    </row>
    <row r="51" spans="1:6" ht="12.75">
      <c r="A51" s="7"/>
      <c r="B51" s="4"/>
      <c r="C51" s="4"/>
      <c r="D51" s="4"/>
      <c r="E51" s="4"/>
      <c r="F51" s="4"/>
    </row>
    <row r="52" spans="2:6" ht="12.75">
      <c r="B52" s="347" t="s">
        <v>1061</v>
      </c>
      <c r="C52" s="348"/>
      <c r="D52" s="29"/>
      <c r="E52" s="29"/>
      <c r="F52" s="29"/>
    </row>
    <row r="53" spans="1:6" s="227" customFormat="1" ht="12.75">
      <c r="A53" s="216"/>
      <c r="B53" s="226"/>
      <c r="C53" s="226"/>
      <c r="D53" s="226"/>
      <c r="E53" s="226"/>
      <c r="F53" s="226"/>
    </row>
    <row r="54" spans="1:6" s="227" customFormat="1" ht="25.5" customHeight="1">
      <c r="A54" s="216"/>
      <c r="B54" s="349" t="s">
        <v>1383</v>
      </c>
      <c r="C54" s="349"/>
      <c r="D54" s="349"/>
      <c r="E54" s="349"/>
      <c r="F54" s="226"/>
    </row>
    <row r="55" spans="1:6" s="227" customFormat="1" ht="12.75">
      <c r="A55" s="216"/>
      <c r="B55" s="215"/>
      <c r="C55" s="215"/>
      <c r="D55" s="215"/>
      <c r="E55" s="215"/>
      <c r="F55" s="226"/>
    </row>
    <row r="56" spans="1:6" s="227" customFormat="1" ht="12.75">
      <c r="A56" s="216"/>
      <c r="B56" s="228" t="s">
        <v>1384</v>
      </c>
      <c r="C56" s="215"/>
      <c r="D56" s="215"/>
      <c r="E56" s="215"/>
      <c r="F56" s="226"/>
    </row>
    <row r="57" spans="2:6" ht="39.75" customHeight="1">
      <c r="B57" s="349" t="s">
        <v>1385</v>
      </c>
      <c r="C57" s="346"/>
      <c r="D57" s="346"/>
      <c r="E57" s="346"/>
      <c r="F57" s="346"/>
    </row>
    <row r="58" spans="1:6" ht="27" customHeight="1">
      <c r="A58" s="2" t="s">
        <v>1537</v>
      </c>
      <c r="B58" s="350" t="s">
        <v>1386</v>
      </c>
      <c r="C58" s="351"/>
      <c r="D58" s="351"/>
      <c r="E58" s="352"/>
      <c r="F58" s="115">
        <f>1008+888</f>
        <v>1896</v>
      </c>
    </row>
    <row r="59" spans="1:6" ht="51.75" customHeight="1">
      <c r="A59" s="2" t="s">
        <v>1538</v>
      </c>
      <c r="B59" s="343" t="s">
        <v>1387</v>
      </c>
      <c r="C59" s="344"/>
      <c r="D59" s="344"/>
      <c r="E59" s="345"/>
      <c r="F59" s="115">
        <v>4</v>
      </c>
    </row>
    <row r="60" spans="1:6" ht="26.25" customHeight="1">
      <c r="A60" s="2" t="s">
        <v>1539</v>
      </c>
      <c r="B60" s="339" t="s">
        <v>1388</v>
      </c>
      <c r="C60" s="340"/>
      <c r="D60" s="340"/>
      <c r="E60" s="341"/>
      <c r="F60" s="115">
        <f>F58-F59</f>
        <v>1892</v>
      </c>
    </row>
    <row r="61" spans="1:6" ht="25.5" customHeight="1">
      <c r="A61" s="2" t="s">
        <v>1540</v>
      </c>
      <c r="B61" s="339" t="s">
        <v>1389</v>
      </c>
      <c r="C61" s="340"/>
      <c r="D61" s="340"/>
      <c r="E61" s="341"/>
      <c r="F61" s="115">
        <f>28+91</f>
        <v>119</v>
      </c>
    </row>
    <row r="62" spans="1:6" ht="27.75" customHeight="1">
      <c r="A62" s="2" t="s">
        <v>1541</v>
      </c>
      <c r="B62" s="339" t="s">
        <v>1390</v>
      </c>
      <c r="C62" s="340"/>
      <c r="D62" s="340"/>
      <c r="E62" s="341"/>
      <c r="F62" s="115">
        <f>114+138</f>
        <v>252</v>
      </c>
    </row>
    <row r="63" spans="1:6" ht="30.75" customHeight="1">
      <c r="A63" s="2" t="s">
        <v>1542</v>
      </c>
      <c r="B63" s="343" t="s">
        <v>1391</v>
      </c>
      <c r="C63" s="344"/>
      <c r="D63" s="344"/>
      <c r="E63" s="345"/>
      <c r="F63" s="115">
        <f>75+64</f>
        <v>139</v>
      </c>
    </row>
    <row r="64" spans="1:6" ht="14.25" customHeight="1">
      <c r="A64" s="2" t="s">
        <v>1543</v>
      </c>
      <c r="B64" s="339" t="s">
        <v>1062</v>
      </c>
      <c r="C64" s="340"/>
      <c r="D64" s="340"/>
      <c r="E64" s="341"/>
      <c r="F64" s="115">
        <f>SUM(F61:F63)</f>
        <v>510</v>
      </c>
    </row>
    <row r="65" spans="1:6" ht="15.75" customHeight="1">
      <c r="A65" s="2" t="s">
        <v>1458</v>
      </c>
      <c r="B65" s="339" t="s">
        <v>1392</v>
      </c>
      <c r="C65" s="340"/>
      <c r="D65" s="340"/>
      <c r="E65" s="341"/>
      <c r="F65" s="118">
        <f>F64/F60</f>
        <v>0.26955602536997886</v>
      </c>
    </row>
    <row r="66" spans="1:6" s="227" customFormat="1" ht="12.75">
      <c r="A66" s="216"/>
      <c r="B66" s="215"/>
      <c r="C66" s="215"/>
      <c r="D66" s="215"/>
      <c r="E66" s="215"/>
      <c r="F66" s="226"/>
    </row>
    <row r="67" spans="1:6" s="227" customFormat="1" ht="12.75">
      <c r="A67" s="216"/>
      <c r="B67" s="229" t="s">
        <v>250</v>
      </c>
      <c r="C67" s="226"/>
      <c r="D67" s="226"/>
      <c r="E67" s="226"/>
      <c r="F67" s="226"/>
    </row>
    <row r="68" spans="2:6" ht="39.75" customHeight="1">
      <c r="B68" s="349" t="s">
        <v>251</v>
      </c>
      <c r="C68" s="346"/>
      <c r="D68" s="346"/>
      <c r="E68" s="346"/>
      <c r="F68" s="346"/>
    </row>
    <row r="69" spans="1:6" ht="27" customHeight="1">
      <c r="A69" s="2" t="s">
        <v>1537</v>
      </c>
      <c r="B69" s="350" t="s">
        <v>252</v>
      </c>
      <c r="C69" s="351"/>
      <c r="D69" s="351"/>
      <c r="E69" s="352"/>
      <c r="F69" s="115">
        <v>1751</v>
      </c>
    </row>
    <row r="70" spans="1:6" ht="51.75" customHeight="1">
      <c r="A70" s="2" t="s">
        <v>1538</v>
      </c>
      <c r="B70" s="343" t="s">
        <v>1594</v>
      </c>
      <c r="C70" s="344"/>
      <c r="D70" s="344"/>
      <c r="E70" s="345"/>
      <c r="F70" s="115">
        <v>2</v>
      </c>
    </row>
    <row r="71" spans="1:6" ht="26.25" customHeight="1">
      <c r="A71" s="2" t="s">
        <v>1539</v>
      </c>
      <c r="B71" s="339" t="s">
        <v>253</v>
      </c>
      <c r="C71" s="340"/>
      <c r="D71" s="340"/>
      <c r="E71" s="341"/>
      <c r="F71" s="115">
        <f>F69-F70</f>
        <v>1749</v>
      </c>
    </row>
    <row r="72" spans="1:6" ht="25.5" customHeight="1">
      <c r="A72" s="2" t="s">
        <v>1540</v>
      </c>
      <c r="B72" s="339" t="s">
        <v>1475</v>
      </c>
      <c r="C72" s="340"/>
      <c r="D72" s="340"/>
      <c r="E72" s="341"/>
      <c r="F72" s="115">
        <f>31+79</f>
        <v>110</v>
      </c>
    </row>
    <row r="73" spans="1:6" ht="27.75" customHeight="1">
      <c r="A73" s="2" t="s">
        <v>1541</v>
      </c>
      <c r="B73" s="339" t="s">
        <v>254</v>
      </c>
      <c r="C73" s="340"/>
      <c r="D73" s="340"/>
      <c r="E73" s="341"/>
      <c r="F73" s="115">
        <f>84+133</f>
        <v>217</v>
      </c>
    </row>
    <row r="74" spans="1:6" ht="30.75" customHeight="1">
      <c r="A74" s="2" t="s">
        <v>1542</v>
      </c>
      <c r="B74" s="343" t="s">
        <v>255</v>
      </c>
      <c r="C74" s="344"/>
      <c r="D74" s="344"/>
      <c r="E74" s="345"/>
      <c r="F74" s="115">
        <f>69+87</f>
        <v>156</v>
      </c>
    </row>
    <row r="75" spans="1:6" ht="14.25" customHeight="1">
      <c r="A75" s="2" t="s">
        <v>1543</v>
      </c>
      <c r="B75" s="339" t="s">
        <v>1062</v>
      </c>
      <c r="C75" s="340"/>
      <c r="D75" s="340"/>
      <c r="E75" s="341"/>
      <c r="F75" s="115">
        <f>SUM(F72:F74)</f>
        <v>483</v>
      </c>
    </row>
    <row r="76" spans="1:6" ht="15.75" customHeight="1">
      <c r="A76" s="2" t="s">
        <v>1458</v>
      </c>
      <c r="B76" s="339" t="s">
        <v>256</v>
      </c>
      <c r="C76" s="340"/>
      <c r="D76" s="340"/>
      <c r="E76" s="341"/>
      <c r="F76" s="118">
        <f>F75/F71</f>
        <v>0.27615780445969124</v>
      </c>
    </row>
    <row r="77" ht="12.75">
      <c r="F77" s="119"/>
    </row>
    <row r="78" spans="2:6" ht="12.75">
      <c r="B78" s="3" t="s">
        <v>257</v>
      </c>
      <c r="F78" s="119"/>
    </row>
    <row r="79" spans="1:6" s="227" customFormat="1" ht="12.75">
      <c r="A79" s="216"/>
      <c r="F79" s="230"/>
    </row>
    <row r="80" spans="1:6" s="227" customFormat="1" ht="25.5" customHeight="1">
      <c r="A80" s="216"/>
      <c r="B80" s="342" t="s">
        <v>235</v>
      </c>
      <c r="C80" s="342"/>
      <c r="D80" s="342"/>
      <c r="E80" s="342"/>
      <c r="F80" s="230"/>
    </row>
    <row r="81" spans="1:6" s="227" customFormat="1" ht="12.75">
      <c r="A81" s="216"/>
      <c r="F81" s="230"/>
    </row>
    <row r="82" spans="1:6" s="227" customFormat="1" ht="12.75">
      <c r="A82" s="216"/>
      <c r="B82" s="231" t="s">
        <v>1393</v>
      </c>
      <c r="F82" s="230"/>
    </row>
    <row r="83" spans="1:6" s="227" customFormat="1" ht="12.75">
      <c r="A83" s="2" t="s">
        <v>170</v>
      </c>
      <c r="B83" s="325" t="s">
        <v>1394</v>
      </c>
      <c r="C83" s="325"/>
      <c r="D83" s="325"/>
      <c r="E83" s="325"/>
      <c r="F83" s="117"/>
    </row>
    <row r="84" spans="1:6" s="227" customFormat="1" ht="51.75" customHeight="1">
      <c r="A84" s="30" t="s">
        <v>1063</v>
      </c>
      <c r="B84" s="325" t="s">
        <v>1395</v>
      </c>
      <c r="C84" s="325"/>
      <c r="D84" s="325"/>
      <c r="E84" s="325"/>
      <c r="F84" s="117"/>
    </row>
    <row r="85" spans="1:6" s="227" customFormat="1" ht="25.5" customHeight="1">
      <c r="A85" s="30" t="s">
        <v>1064</v>
      </c>
      <c r="B85" s="325" t="s">
        <v>1396</v>
      </c>
      <c r="C85" s="325"/>
      <c r="D85" s="325"/>
      <c r="E85" s="325"/>
      <c r="F85" s="117">
        <f>F83-F84</f>
        <v>0</v>
      </c>
    </row>
    <row r="86" spans="1:6" s="227" customFormat="1" ht="12.75">
      <c r="A86" s="30" t="s">
        <v>1065</v>
      </c>
      <c r="B86" s="325" t="s">
        <v>1072</v>
      </c>
      <c r="C86" s="325"/>
      <c r="D86" s="325"/>
      <c r="E86" s="325"/>
      <c r="F86" s="117"/>
    </row>
    <row r="87" spans="1:6" s="227" customFormat="1" ht="12.75">
      <c r="A87" s="2" t="s">
        <v>1066</v>
      </c>
      <c r="B87" s="325" t="s">
        <v>1073</v>
      </c>
      <c r="C87" s="325"/>
      <c r="D87" s="325"/>
      <c r="E87" s="325"/>
      <c r="F87" s="117"/>
    </row>
    <row r="88" spans="1:6" s="227" customFormat="1" ht="12.75">
      <c r="A88" s="2" t="s">
        <v>1067</v>
      </c>
      <c r="B88" s="325" t="s">
        <v>1074</v>
      </c>
      <c r="C88" s="325"/>
      <c r="D88" s="325"/>
      <c r="E88" s="325"/>
      <c r="F88" s="117"/>
    </row>
    <row r="89" spans="1:6" s="227" customFormat="1" ht="25.5" customHeight="1">
      <c r="A89" s="2" t="s">
        <v>1068</v>
      </c>
      <c r="B89" s="325" t="s">
        <v>1075</v>
      </c>
      <c r="C89" s="325"/>
      <c r="D89" s="325"/>
      <c r="E89" s="325"/>
      <c r="F89" s="117"/>
    </row>
    <row r="90" spans="1:6" s="227" customFormat="1" ht="12.75">
      <c r="A90" s="2" t="s">
        <v>1069</v>
      </c>
      <c r="B90" s="325" t="s">
        <v>1076</v>
      </c>
      <c r="C90" s="325"/>
      <c r="D90" s="325"/>
      <c r="E90" s="325"/>
      <c r="F90" s="117"/>
    </row>
    <row r="91" spans="1:6" s="227" customFormat="1" ht="12.75">
      <c r="A91" s="2" t="s">
        <v>1070</v>
      </c>
      <c r="B91" s="325" t="s">
        <v>1077</v>
      </c>
      <c r="C91" s="325"/>
      <c r="D91" s="325"/>
      <c r="E91" s="325"/>
      <c r="F91" s="117"/>
    </row>
    <row r="92" spans="1:6" s="227" customFormat="1" ht="12.75">
      <c r="A92" s="2" t="s">
        <v>1071</v>
      </c>
      <c r="B92" s="325" t="s">
        <v>1078</v>
      </c>
      <c r="C92" s="325"/>
      <c r="D92" s="325"/>
      <c r="E92" s="325"/>
      <c r="F92" s="117"/>
    </row>
    <row r="93" spans="1:6" s="227" customFormat="1" ht="12.75">
      <c r="A93" s="2"/>
      <c r="B93" s="56"/>
      <c r="C93" s="56"/>
      <c r="D93" s="56"/>
      <c r="E93" s="56"/>
      <c r="F93" s="232"/>
    </row>
    <row r="94" spans="1:6" s="227" customFormat="1" ht="12.75">
      <c r="A94" s="216"/>
      <c r="B94" s="231" t="s">
        <v>258</v>
      </c>
      <c r="F94" s="230"/>
    </row>
    <row r="95" spans="1:6" ht="12.75">
      <c r="A95" s="2" t="s">
        <v>170</v>
      </c>
      <c r="B95" s="325" t="s">
        <v>236</v>
      </c>
      <c r="C95" s="325"/>
      <c r="D95" s="325"/>
      <c r="E95" s="325"/>
      <c r="F95" s="117"/>
    </row>
    <row r="96" spans="1:6" ht="51" customHeight="1">
      <c r="A96" s="30" t="s">
        <v>1063</v>
      </c>
      <c r="B96" s="325" t="s">
        <v>1595</v>
      </c>
      <c r="C96" s="325"/>
      <c r="D96" s="325"/>
      <c r="E96" s="325"/>
      <c r="F96" s="117"/>
    </row>
    <row r="97" spans="1:6" ht="27.75" customHeight="1">
      <c r="A97" s="30" t="s">
        <v>1064</v>
      </c>
      <c r="B97" s="325" t="s">
        <v>1593</v>
      </c>
      <c r="C97" s="325"/>
      <c r="D97" s="325"/>
      <c r="E97" s="325"/>
      <c r="F97" s="117">
        <f>F95-F96</f>
        <v>0</v>
      </c>
    </row>
    <row r="98" spans="1:6" ht="12.75">
      <c r="A98" s="30" t="s">
        <v>1065</v>
      </c>
      <c r="B98" s="325" t="s">
        <v>1072</v>
      </c>
      <c r="C98" s="325"/>
      <c r="D98" s="325"/>
      <c r="E98" s="325"/>
      <c r="F98" s="117"/>
    </row>
    <row r="99" spans="1:6" ht="12.75">
      <c r="A99" s="2" t="s">
        <v>1066</v>
      </c>
      <c r="B99" s="325" t="s">
        <v>1073</v>
      </c>
      <c r="C99" s="325"/>
      <c r="D99" s="325"/>
      <c r="E99" s="325"/>
      <c r="F99" s="117"/>
    </row>
    <row r="100" spans="1:6" ht="12.75">
      <c r="A100" s="2" t="s">
        <v>1067</v>
      </c>
      <c r="B100" s="325" t="s">
        <v>1074</v>
      </c>
      <c r="C100" s="325"/>
      <c r="D100" s="325"/>
      <c r="E100" s="325"/>
      <c r="F100" s="117"/>
    </row>
    <row r="101" spans="1:6" ht="24.75" customHeight="1">
      <c r="A101" s="2" t="s">
        <v>1068</v>
      </c>
      <c r="B101" s="325" t="s">
        <v>1075</v>
      </c>
      <c r="C101" s="325"/>
      <c r="D101" s="325"/>
      <c r="E101" s="325"/>
      <c r="F101" s="117"/>
    </row>
    <row r="102" spans="1:6" ht="12.75">
      <c r="A102" s="2" t="s">
        <v>1069</v>
      </c>
      <c r="B102" s="325" t="s">
        <v>1076</v>
      </c>
      <c r="C102" s="325"/>
      <c r="D102" s="325"/>
      <c r="E102" s="325"/>
      <c r="F102" s="117"/>
    </row>
    <row r="103" spans="1:6" ht="12.75">
      <c r="A103" s="2" t="s">
        <v>1070</v>
      </c>
      <c r="B103" s="325" t="s">
        <v>1077</v>
      </c>
      <c r="C103" s="325"/>
      <c r="D103" s="325"/>
      <c r="E103" s="325"/>
      <c r="F103" s="117"/>
    </row>
    <row r="104" spans="1:6" ht="12.75">
      <c r="A104" s="2" t="s">
        <v>1071</v>
      </c>
      <c r="B104" s="325" t="s">
        <v>1078</v>
      </c>
      <c r="C104" s="325"/>
      <c r="D104" s="325"/>
      <c r="E104" s="325"/>
      <c r="F104" s="117"/>
    </row>
    <row r="105" ht="12.75"/>
    <row r="106" ht="12.75">
      <c r="B106" s="3" t="s">
        <v>169</v>
      </c>
    </row>
    <row r="107" spans="2:6" ht="65.25" customHeight="1">
      <c r="B107" s="331" t="s">
        <v>1397</v>
      </c>
      <c r="C107" s="331"/>
      <c r="D107" s="331"/>
      <c r="E107" s="331"/>
      <c r="F107" s="331"/>
    </row>
    <row r="108" spans="1:6" ht="51.75" customHeight="1">
      <c r="A108" s="2" t="s">
        <v>1079</v>
      </c>
      <c r="B108" s="325" t="s">
        <v>1366</v>
      </c>
      <c r="C108" s="325"/>
      <c r="D108" s="325"/>
      <c r="E108" s="325"/>
      <c r="F108" s="32">
        <v>0.629</v>
      </c>
    </row>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sheetData>
  <sheetProtection/>
  <mergeCells count="61">
    <mergeCell ref="B34:C34"/>
    <mergeCell ref="B35:C35"/>
    <mergeCell ref="B28:C28"/>
    <mergeCell ref="B29:C29"/>
    <mergeCell ref="B30:C30"/>
    <mergeCell ref="B31:C31"/>
    <mergeCell ref="B32:C32"/>
    <mergeCell ref="B33:C33"/>
    <mergeCell ref="B63:E63"/>
    <mergeCell ref="B64:E64"/>
    <mergeCell ref="B65:E65"/>
    <mergeCell ref="B92:E92"/>
    <mergeCell ref="B88:E88"/>
    <mergeCell ref="B89:E89"/>
    <mergeCell ref="B90:E90"/>
    <mergeCell ref="B91:E91"/>
    <mergeCell ref="B69:E69"/>
    <mergeCell ref="B70:E70"/>
    <mergeCell ref="B27:C27"/>
    <mergeCell ref="B22:E22"/>
    <mergeCell ref="B23:E23"/>
    <mergeCell ref="B24:E24"/>
    <mergeCell ref="B26:F26"/>
    <mergeCell ref="A1:F1"/>
    <mergeCell ref="B3:F3"/>
    <mergeCell ref="C4:D4"/>
    <mergeCell ref="E4:F4"/>
    <mergeCell ref="B50:F50"/>
    <mergeCell ref="B52:C52"/>
    <mergeCell ref="B68:F68"/>
    <mergeCell ref="B54:E54"/>
    <mergeCell ref="B57:F57"/>
    <mergeCell ref="B58:E58"/>
    <mergeCell ref="B59:E59"/>
    <mergeCell ref="B60:E60"/>
    <mergeCell ref="B61:E61"/>
    <mergeCell ref="B62:E62"/>
    <mergeCell ref="B85:E85"/>
    <mergeCell ref="B86:E86"/>
    <mergeCell ref="B87:E87"/>
    <mergeCell ref="B71:E71"/>
    <mergeCell ref="B73:E73"/>
    <mergeCell ref="B72:E72"/>
    <mergeCell ref="B74:E74"/>
    <mergeCell ref="B96:E96"/>
    <mergeCell ref="B97:E97"/>
    <mergeCell ref="B98:E98"/>
    <mergeCell ref="B99:E99"/>
    <mergeCell ref="B75:E75"/>
    <mergeCell ref="B76:E76"/>
    <mergeCell ref="B95:E95"/>
    <mergeCell ref="B80:E80"/>
    <mergeCell ref="B83:E83"/>
    <mergeCell ref="B84:E84"/>
    <mergeCell ref="B104:E104"/>
    <mergeCell ref="B107:F107"/>
    <mergeCell ref="B108:E108"/>
    <mergeCell ref="B100:E100"/>
    <mergeCell ref="B101:E101"/>
    <mergeCell ref="B102:E102"/>
    <mergeCell ref="B103:E103"/>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rowBreaks count="3" manualBreakCount="3">
    <brk id="36" max="255" man="1"/>
    <brk id="66" max="255" man="1"/>
    <brk id="93" max="255" man="1"/>
  </rowBreaks>
</worksheet>
</file>

<file path=xl/worksheets/sheet5.xml><?xml version="1.0" encoding="utf-8"?>
<worksheet xmlns="http://schemas.openxmlformats.org/spreadsheetml/2006/main" xmlns:r="http://schemas.openxmlformats.org/officeDocument/2006/relationships">
  <dimension ref="A1:H237"/>
  <sheetViews>
    <sheetView showGridLines="0" view="pageBreakPreview" zoomScaleNormal="83" zoomScaleSheetLayoutView="100" zoomScalePageLayoutView="0" workbookViewId="0" topLeftCell="A1">
      <selection activeCell="A1" sqref="A1:F1"/>
    </sheetView>
  </sheetViews>
  <sheetFormatPr defaultColWidth="0" defaultRowHeight="12.75" zeroHeight="1"/>
  <cols>
    <col min="1" max="1" width="4.421875" style="1" customWidth="1"/>
    <col min="2" max="2" width="27.00390625" style="0" customWidth="1"/>
    <col min="3" max="6" width="14.7109375" style="0" customWidth="1"/>
    <col min="7" max="7" width="9.140625" style="0" customWidth="1"/>
    <col min="8" max="16384" width="0" style="0" hidden="1" customWidth="1"/>
  </cols>
  <sheetData>
    <row r="1" spans="1:6" ht="18">
      <c r="A1" s="330" t="s">
        <v>1080</v>
      </c>
      <c r="B1" s="393"/>
      <c r="C1" s="393"/>
      <c r="D1" s="393"/>
      <c r="E1" s="393"/>
      <c r="F1" s="393"/>
    </row>
    <row r="2" ht="12.75"/>
    <row r="3" ht="15.75">
      <c r="B3" s="26" t="s">
        <v>1081</v>
      </c>
    </row>
    <row r="4" spans="1:6" ht="93" customHeight="1">
      <c r="A4" s="2" t="s">
        <v>1301</v>
      </c>
      <c r="B4" s="389" t="s">
        <v>1367</v>
      </c>
      <c r="C4" s="390"/>
      <c r="D4" s="390"/>
      <c r="E4" s="390"/>
      <c r="F4" s="328"/>
    </row>
    <row r="5" spans="1:5" ht="12.75">
      <c r="A5" s="2" t="s">
        <v>1301</v>
      </c>
      <c r="B5" s="339" t="s">
        <v>1134</v>
      </c>
      <c r="C5" s="369"/>
      <c r="D5" s="370"/>
      <c r="E5" s="49">
        <v>4625</v>
      </c>
    </row>
    <row r="6" spans="1:5" ht="12.75">
      <c r="A6" s="2" t="s">
        <v>1301</v>
      </c>
      <c r="B6" s="387" t="s">
        <v>1135</v>
      </c>
      <c r="C6" s="367"/>
      <c r="D6" s="368"/>
      <c r="E6" s="49">
        <v>5706</v>
      </c>
    </row>
    <row r="7" spans="1:5" ht="12.75">
      <c r="A7" s="2"/>
      <c r="B7" s="15"/>
      <c r="C7" s="47"/>
      <c r="D7" s="47"/>
      <c r="E7" s="15"/>
    </row>
    <row r="8" spans="1:5" ht="12.75">
      <c r="A8" s="2" t="s">
        <v>1301</v>
      </c>
      <c r="B8" s="387" t="s">
        <v>1136</v>
      </c>
      <c r="C8" s="367"/>
      <c r="D8" s="368"/>
      <c r="E8" s="49">
        <v>4583</v>
      </c>
    </row>
    <row r="9" spans="1:5" ht="12.75">
      <c r="A9" s="2" t="s">
        <v>1301</v>
      </c>
      <c r="B9" s="387" t="s">
        <v>1451</v>
      </c>
      <c r="C9" s="367"/>
      <c r="D9" s="368"/>
      <c r="E9" s="49">
        <v>5677</v>
      </c>
    </row>
    <row r="10" spans="1:5" ht="12.75">
      <c r="A10" s="2"/>
      <c r="B10" s="15"/>
      <c r="C10" s="34"/>
      <c r="D10" s="34"/>
      <c r="E10" s="15"/>
    </row>
    <row r="11" spans="1:5" ht="12.75">
      <c r="A11" s="2" t="s">
        <v>1301</v>
      </c>
      <c r="B11" s="387" t="s">
        <v>1509</v>
      </c>
      <c r="C11" s="367"/>
      <c r="D11" s="368"/>
      <c r="E11" s="49">
        <v>2117</v>
      </c>
    </row>
    <row r="12" spans="1:5" ht="12.75">
      <c r="A12" s="2" t="s">
        <v>1301</v>
      </c>
      <c r="B12" s="388" t="s">
        <v>1510</v>
      </c>
      <c r="C12" s="367"/>
      <c r="D12" s="368"/>
      <c r="E12" s="49">
        <v>135</v>
      </c>
    </row>
    <row r="13" spans="1:5" ht="12.75">
      <c r="A13" s="2"/>
      <c r="B13" s="15"/>
      <c r="C13" s="34"/>
      <c r="D13" s="34"/>
      <c r="E13" s="15"/>
    </row>
    <row r="14" spans="1:5" ht="12.75">
      <c r="A14" s="2" t="s">
        <v>1301</v>
      </c>
      <c r="B14" s="391" t="s">
        <v>1511</v>
      </c>
      <c r="C14" s="367"/>
      <c r="D14" s="368"/>
      <c r="E14" s="49">
        <v>2164</v>
      </c>
    </row>
    <row r="15" spans="1:5" ht="12.75">
      <c r="A15" s="2" t="s">
        <v>1301</v>
      </c>
      <c r="B15" s="388" t="s">
        <v>1512</v>
      </c>
      <c r="C15" s="367"/>
      <c r="D15" s="368"/>
      <c r="E15" s="49">
        <v>162</v>
      </c>
    </row>
    <row r="16" ht="12.75"/>
    <row r="17" spans="1:6" ht="29.25" customHeight="1">
      <c r="A17" s="2" t="s">
        <v>1302</v>
      </c>
      <c r="B17" s="389" t="s">
        <v>1513</v>
      </c>
      <c r="C17" s="390"/>
      <c r="D17" s="390"/>
      <c r="E17" s="390"/>
      <c r="F17" s="328"/>
    </row>
    <row r="18" spans="1:6" ht="12.75">
      <c r="A18" s="2"/>
      <c r="B18" s="404"/>
      <c r="C18" s="405"/>
      <c r="D18" s="405"/>
      <c r="E18" s="38" t="s">
        <v>1622</v>
      </c>
      <c r="F18" s="38" t="s">
        <v>1623</v>
      </c>
    </row>
    <row r="19" spans="1:6" ht="12.75">
      <c r="A19" s="2" t="s">
        <v>1302</v>
      </c>
      <c r="B19" s="382" t="s">
        <v>1082</v>
      </c>
      <c r="C19" s="382"/>
      <c r="D19" s="382"/>
      <c r="E19" s="38"/>
      <c r="F19" s="38" t="s">
        <v>67</v>
      </c>
    </row>
    <row r="20" spans="1:6" ht="12.75">
      <c r="A20" s="2" t="s">
        <v>1302</v>
      </c>
      <c r="B20" s="379" t="s">
        <v>1368</v>
      </c>
      <c r="C20" s="379"/>
      <c r="D20" s="379"/>
      <c r="E20" s="46"/>
      <c r="F20" s="34"/>
    </row>
    <row r="21" spans="1:6" ht="12.75">
      <c r="A21" s="2" t="s">
        <v>1302</v>
      </c>
      <c r="B21" s="382" t="s">
        <v>654</v>
      </c>
      <c r="C21" s="382"/>
      <c r="D21" s="382"/>
      <c r="E21" s="9"/>
      <c r="F21" s="34"/>
    </row>
    <row r="22" spans="1:6" ht="12.75">
      <c r="A22" s="2" t="s">
        <v>1302</v>
      </c>
      <c r="B22" s="384" t="s">
        <v>655</v>
      </c>
      <c r="C22" s="384"/>
      <c r="D22" s="384"/>
      <c r="E22" s="9"/>
      <c r="F22" s="34"/>
    </row>
    <row r="23" spans="1:5" ht="12.75">
      <c r="A23" s="2" t="s">
        <v>1302</v>
      </c>
      <c r="B23" s="384" t="s">
        <v>656</v>
      </c>
      <c r="C23" s="384"/>
      <c r="D23" s="384"/>
      <c r="E23" s="9"/>
    </row>
    <row r="24" spans="2:4" ht="12.75">
      <c r="B24" s="6"/>
      <c r="C24" s="6"/>
      <c r="D24" s="6"/>
    </row>
    <row r="25" spans="1:2" ht="15.75">
      <c r="A25" s="52"/>
      <c r="B25" s="26" t="s">
        <v>1083</v>
      </c>
    </row>
    <row r="26" spans="1:2" ht="12.75">
      <c r="A26" s="2" t="s">
        <v>1300</v>
      </c>
      <c r="B26" s="3" t="s">
        <v>1443</v>
      </c>
    </row>
    <row r="27" spans="1:6" ht="25.5" customHeight="1">
      <c r="A27" s="2" t="s">
        <v>1300</v>
      </c>
      <c r="B27" s="325" t="s">
        <v>1084</v>
      </c>
      <c r="C27" s="325"/>
      <c r="D27" s="38" t="s">
        <v>67</v>
      </c>
      <c r="F27" s="34"/>
    </row>
    <row r="28" spans="1:6" ht="24.75" customHeight="1">
      <c r="A28" s="2" t="s">
        <v>1300</v>
      </c>
      <c r="B28" s="386" t="s">
        <v>657</v>
      </c>
      <c r="C28" s="325"/>
      <c r="D28" s="38"/>
      <c r="F28" s="34"/>
    </row>
    <row r="29" spans="1:6" ht="12.75" customHeight="1">
      <c r="A29" s="2" t="s">
        <v>1300</v>
      </c>
      <c r="B29" s="325" t="s">
        <v>658</v>
      </c>
      <c r="C29" s="325"/>
      <c r="D29" s="38"/>
      <c r="F29" s="34"/>
    </row>
    <row r="30" ht="12.75"/>
    <row r="31" spans="1:6" ht="29.25" customHeight="1">
      <c r="A31" s="2" t="s">
        <v>1303</v>
      </c>
      <c r="B31" s="385" t="s">
        <v>973</v>
      </c>
      <c r="C31" s="385"/>
      <c r="D31" s="385"/>
      <c r="E31" s="385"/>
      <c r="F31" s="328"/>
    </row>
    <row r="32" spans="1:6" ht="12.75">
      <c r="A32" s="2" t="s">
        <v>1303</v>
      </c>
      <c r="B32" s="325" t="s">
        <v>659</v>
      </c>
      <c r="C32" s="325"/>
      <c r="D32" s="38"/>
      <c r="F32" s="34"/>
    </row>
    <row r="33" spans="1:6" ht="12.75">
      <c r="A33" s="2" t="s">
        <v>1303</v>
      </c>
      <c r="B33" s="386" t="s">
        <v>660</v>
      </c>
      <c r="C33" s="325"/>
      <c r="D33" s="38" t="s">
        <v>67</v>
      </c>
      <c r="F33" s="34"/>
    </row>
    <row r="34" spans="1:6" ht="12.75" customHeight="1">
      <c r="A34" s="2" t="s">
        <v>1303</v>
      </c>
      <c r="B34" s="325" t="s">
        <v>661</v>
      </c>
      <c r="C34" s="325"/>
      <c r="D34" s="38"/>
      <c r="F34" s="34"/>
    </row>
    <row r="35" ht="12.75"/>
    <row r="36" spans="1:6" ht="54.75" customHeight="1">
      <c r="A36" s="2" t="s">
        <v>1304</v>
      </c>
      <c r="B36" s="389" t="s">
        <v>1297</v>
      </c>
      <c r="C36" s="416"/>
      <c r="D36" s="416"/>
      <c r="E36" s="416"/>
      <c r="F36" s="328"/>
    </row>
    <row r="37" spans="1:6" ht="24">
      <c r="A37" s="2" t="s">
        <v>1304</v>
      </c>
      <c r="B37" s="200"/>
      <c r="C37" s="35" t="s">
        <v>974</v>
      </c>
      <c r="D37" s="36" t="s">
        <v>975</v>
      </c>
      <c r="E37" s="53"/>
      <c r="F37" s="37"/>
    </row>
    <row r="38" spans="1:6" ht="12.75">
      <c r="A38" s="2" t="s">
        <v>1304</v>
      </c>
      <c r="B38" s="51" t="s">
        <v>976</v>
      </c>
      <c r="C38" s="38"/>
      <c r="D38" s="39"/>
      <c r="F38" s="37"/>
    </row>
    <row r="39" spans="1:6" ht="12.75">
      <c r="A39" s="2" t="s">
        <v>1304</v>
      </c>
      <c r="B39" s="51" t="s">
        <v>977</v>
      </c>
      <c r="C39" s="38"/>
      <c r="D39" s="39">
        <v>4</v>
      </c>
      <c r="F39" s="37"/>
    </row>
    <row r="40" spans="1:6" ht="12.75">
      <c r="A40" s="2" t="s">
        <v>1304</v>
      </c>
      <c r="B40" s="51" t="s">
        <v>978</v>
      </c>
      <c r="C40" s="38"/>
      <c r="D40" s="39" t="s">
        <v>1518</v>
      </c>
      <c r="F40" s="37"/>
    </row>
    <row r="41" spans="1:6" ht="12.75">
      <c r="A41" s="2" t="s">
        <v>1304</v>
      </c>
      <c r="B41" s="51" t="s">
        <v>979</v>
      </c>
      <c r="C41" s="38"/>
      <c r="D41" s="39">
        <v>3</v>
      </c>
      <c r="F41" s="37"/>
    </row>
    <row r="42" spans="1:6" ht="25.5">
      <c r="A42" s="2" t="s">
        <v>1304</v>
      </c>
      <c r="B42" s="54" t="s">
        <v>1444</v>
      </c>
      <c r="C42" s="38"/>
      <c r="D42" s="39"/>
      <c r="F42" s="37"/>
    </row>
    <row r="43" spans="1:6" ht="12.75">
      <c r="A43" s="2" t="s">
        <v>1304</v>
      </c>
      <c r="B43" s="51" t="s">
        <v>980</v>
      </c>
      <c r="C43" s="38"/>
      <c r="D43" s="39" t="s">
        <v>1519</v>
      </c>
      <c r="F43" s="37"/>
    </row>
    <row r="44" spans="1:6" ht="12.75">
      <c r="A44" s="2" t="s">
        <v>1304</v>
      </c>
      <c r="B44" s="51" t="s">
        <v>981</v>
      </c>
      <c r="C44" s="38"/>
      <c r="D44" s="39">
        <v>3.5</v>
      </c>
      <c r="F44" s="37"/>
    </row>
    <row r="45" spans="1:6" ht="12.75">
      <c r="A45" s="2" t="s">
        <v>1304</v>
      </c>
      <c r="B45" s="51" t="s">
        <v>982</v>
      </c>
      <c r="C45" s="38"/>
      <c r="D45" s="39"/>
      <c r="F45" s="37"/>
    </row>
    <row r="46" spans="1:6" ht="12.75">
      <c r="A46" s="2" t="s">
        <v>1304</v>
      </c>
      <c r="B46" s="51" t="s">
        <v>983</v>
      </c>
      <c r="C46" s="38"/>
      <c r="D46" s="39"/>
      <c r="F46" s="37"/>
    </row>
    <row r="47" spans="1:6" ht="12.75">
      <c r="A47" s="2" t="s">
        <v>1304</v>
      </c>
      <c r="B47" s="51" t="s">
        <v>1521</v>
      </c>
      <c r="C47" s="38"/>
      <c r="D47" s="39" t="s">
        <v>1520</v>
      </c>
      <c r="F47" s="37"/>
    </row>
    <row r="48" ht="12.75"/>
    <row r="49" ht="15.75">
      <c r="B49" s="40" t="s">
        <v>984</v>
      </c>
    </row>
    <row r="50" spans="1:6" ht="38.25" customHeight="1">
      <c r="A50" s="2" t="s">
        <v>1305</v>
      </c>
      <c r="B50" s="417" t="s">
        <v>1298</v>
      </c>
      <c r="C50" s="418"/>
      <c r="D50" s="418"/>
      <c r="E50" s="418"/>
      <c r="F50" s="328"/>
    </row>
    <row r="51" spans="1:6" ht="12.75">
      <c r="A51" s="2" t="s">
        <v>1305</v>
      </c>
      <c r="B51" s="394" t="s">
        <v>172</v>
      </c>
      <c r="C51" s="382"/>
      <c r="D51" s="382"/>
      <c r="E51" s="41" t="s">
        <v>67</v>
      </c>
      <c r="F51" s="34"/>
    </row>
    <row r="52" spans="1:6" ht="12.75">
      <c r="A52" s="2" t="s">
        <v>1305</v>
      </c>
      <c r="B52" s="363" t="s">
        <v>1596</v>
      </c>
      <c r="C52" s="325"/>
      <c r="D52" s="325"/>
      <c r="E52" s="146"/>
      <c r="F52" s="34"/>
    </row>
    <row r="53" spans="1:6" ht="12.75">
      <c r="A53" s="2" t="s">
        <v>1305</v>
      </c>
      <c r="B53" s="363" t="s">
        <v>1598</v>
      </c>
      <c r="C53" s="363"/>
      <c r="D53" s="363"/>
      <c r="E53" s="41"/>
      <c r="F53" s="34"/>
    </row>
    <row r="54" spans="1:6" ht="12.75">
      <c r="A54" s="2" t="s">
        <v>1305</v>
      </c>
      <c r="B54" s="363" t="s">
        <v>1597</v>
      </c>
      <c r="C54" s="363"/>
      <c r="D54" s="363"/>
      <c r="E54" s="41"/>
      <c r="F54" s="34"/>
    </row>
    <row r="55" spans="1:6" ht="12.75">
      <c r="A55" s="2" t="s">
        <v>1305</v>
      </c>
      <c r="B55" s="395" t="s">
        <v>1299</v>
      </c>
      <c r="C55" s="396"/>
      <c r="D55" s="396"/>
      <c r="E55" s="247"/>
      <c r="F55" s="34"/>
    </row>
    <row r="56" spans="2:5" ht="12.75">
      <c r="B56" s="378"/>
      <c r="C56" s="379"/>
      <c r="D56" s="379"/>
      <c r="E56" s="50"/>
    </row>
    <row r="57" spans="2:4" ht="12.75">
      <c r="B57" s="6"/>
      <c r="C57" s="6"/>
      <c r="D57" s="6"/>
    </row>
    <row r="58" spans="1:6" ht="28.5" customHeight="1">
      <c r="A58" s="2" t="s">
        <v>1306</v>
      </c>
      <c r="B58" s="397" t="s">
        <v>985</v>
      </c>
      <c r="C58" s="397"/>
      <c r="D58" s="397"/>
      <c r="E58" s="397"/>
      <c r="F58" s="398"/>
    </row>
    <row r="59" spans="1:6" ht="25.5">
      <c r="A59" s="2" t="s">
        <v>1306</v>
      </c>
      <c r="B59" s="100"/>
      <c r="C59" s="41" t="s">
        <v>986</v>
      </c>
      <c r="D59" s="41" t="s">
        <v>987</v>
      </c>
      <c r="E59" s="41" t="s">
        <v>988</v>
      </c>
      <c r="F59" s="41" t="s">
        <v>989</v>
      </c>
    </row>
    <row r="60" spans="1:6" ht="15">
      <c r="A60" s="2" t="s">
        <v>1306</v>
      </c>
      <c r="B60" s="83" t="s">
        <v>990</v>
      </c>
      <c r="C60" s="84"/>
      <c r="D60" s="84"/>
      <c r="E60" s="84"/>
      <c r="F60" s="85"/>
    </row>
    <row r="61" spans="1:6" ht="12.75">
      <c r="A61" s="2" t="s">
        <v>1306</v>
      </c>
      <c r="B61" s="42" t="s">
        <v>991</v>
      </c>
      <c r="C61" s="19" t="s">
        <v>67</v>
      </c>
      <c r="D61" s="19"/>
      <c r="E61" s="19"/>
      <c r="F61" s="19"/>
    </row>
    <row r="62" spans="1:6" ht="12.75">
      <c r="A62" s="2" t="s">
        <v>1306</v>
      </c>
      <c r="B62" s="42" t="s">
        <v>992</v>
      </c>
      <c r="C62" s="19" t="s">
        <v>67</v>
      </c>
      <c r="D62" s="19"/>
      <c r="E62" s="19"/>
      <c r="F62" s="19"/>
    </row>
    <row r="63" spans="1:6" ht="12.75">
      <c r="A63" s="2" t="s">
        <v>1306</v>
      </c>
      <c r="B63" s="42" t="s">
        <v>993</v>
      </c>
      <c r="C63" s="19"/>
      <c r="D63" s="19"/>
      <c r="E63" s="19" t="s">
        <v>67</v>
      </c>
      <c r="F63" s="19"/>
    </row>
    <row r="64" spans="1:6" ht="12.75">
      <c r="A64" s="2" t="s">
        <v>1306</v>
      </c>
      <c r="B64" s="42" t="s">
        <v>994</v>
      </c>
      <c r="C64" s="19" t="s">
        <v>67</v>
      </c>
      <c r="D64" s="19"/>
      <c r="E64" s="19"/>
      <c r="F64" s="19"/>
    </row>
    <row r="65" spans="1:6" ht="12.75">
      <c r="A65" s="2" t="s">
        <v>1306</v>
      </c>
      <c r="B65" s="42" t="s">
        <v>995</v>
      </c>
      <c r="C65" s="19"/>
      <c r="D65" s="19"/>
      <c r="E65" s="19" t="s">
        <v>67</v>
      </c>
      <c r="F65" s="19"/>
    </row>
    <row r="66" spans="1:6" ht="15">
      <c r="A66" s="2" t="s">
        <v>1306</v>
      </c>
      <c r="B66" s="83" t="s">
        <v>996</v>
      </c>
      <c r="C66" s="84"/>
      <c r="D66" s="84"/>
      <c r="E66" s="84"/>
      <c r="F66" s="85"/>
    </row>
    <row r="67" spans="1:6" ht="12.75">
      <c r="A67" s="2" t="s">
        <v>1306</v>
      </c>
      <c r="B67" s="42" t="s">
        <v>997</v>
      </c>
      <c r="C67" s="19"/>
      <c r="D67" s="19"/>
      <c r="E67" s="19"/>
      <c r="F67" s="19" t="s">
        <v>67</v>
      </c>
    </row>
    <row r="68" spans="1:6" ht="12.75">
      <c r="A68" s="2" t="s">
        <v>1306</v>
      </c>
      <c r="B68" s="42" t="s">
        <v>998</v>
      </c>
      <c r="C68" s="19"/>
      <c r="D68" s="19" t="s">
        <v>67</v>
      </c>
      <c r="E68" s="19"/>
      <c r="F68" s="19"/>
    </row>
    <row r="69" spans="1:6" ht="12.75">
      <c r="A69" s="2" t="s">
        <v>1306</v>
      </c>
      <c r="B69" s="42" t="s">
        <v>999</v>
      </c>
      <c r="C69" s="19"/>
      <c r="D69" s="19"/>
      <c r="E69" s="19" t="s">
        <v>67</v>
      </c>
      <c r="F69" s="19"/>
    </row>
    <row r="70" spans="1:6" ht="12.75">
      <c r="A70" s="2" t="s">
        <v>1306</v>
      </c>
      <c r="B70" s="42" t="s">
        <v>1000</v>
      </c>
      <c r="C70" s="19"/>
      <c r="D70" s="19"/>
      <c r="E70" s="19"/>
      <c r="F70" s="19" t="s">
        <v>67</v>
      </c>
    </row>
    <row r="71" spans="1:6" ht="12.75">
      <c r="A71" s="2" t="s">
        <v>1306</v>
      </c>
      <c r="B71" s="42" t="s">
        <v>1001</v>
      </c>
      <c r="C71" s="19"/>
      <c r="D71" s="19"/>
      <c r="E71" s="19"/>
      <c r="F71" s="19" t="s">
        <v>67</v>
      </c>
    </row>
    <row r="72" spans="1:6" ht="12.75">
      <c r="A72" s="2" t="s">
        <v>1306</v>
      </c>
      <c r="B72" s="42" t="s">
        <v>1002</v>
      </c>
      <c r="C72" s="19"/>
      <c r="D72" s="19"/>
      <c r="E72" s="19"/>
      <c r="F72" s="19" t="s">
        <v>67</v>
      </c>
    </row>
    <row r="73" spans="1:6" ht="12.75">
      <c r="A73" s="2" t="s">
        <v>1306</v>
      </c>
      <c r="B73" s="42" t="s">
        <v>1003</v>
      </c>
      <c r="C73" s="19"/>
      <c r="D73" s="19"/>
      <c r="E73" s="19"/>
      <c r="F73" s="19" t="s">
        <v>67</v>
      </c>
    </row>
    <row r="74" spans="1:6" ht="25.5">
      <c r="A74" s="2" t="s">
        <v>1306</v>
      </c>
      <c r="B74" s="55" t="s">
        <v>1004</v>
      </c>
      <c r="C74" s="19"/>
      <c r="D74" s="19"/>
      <c r="E74" s="19"/>
      <c r="F74" s="19" t="s">
        <v>67</v>
      </c>
    </row>
    <row r="75" spans="1:6" ht="12.75">
      <c r="A75" s="2" t="s">
        <v>1306</v>
      </c>
      <c r="B75" s="42" t="s">
        <v>1005</v>
      </c>
      <c r="C75" s="19"/>
      <c r="D75" s="19"/>
      <c r="E75" s="19"/>
      <c r="F75" s="19" t="s">
        <v>67</v>
      </c>
    </row>
    <row r="76" spans="1:6" ht="12.75">
      <c r="A76" s="2" t="s">
        <v>1306</v>
      </c>
      <c r="B76" s="42" t="s">
        <v>1006</v>
      </c>
      <c r="C76" s="19"/>
      <c r="D76" s="19"/>
      <c r="E76" s="19" t="s">
        <v>67</v>
      </c>
      <c r="F76" s="19"/>
    </row>
    <row r="77" spans="1:6" ht="12.75">
      <c r="A77" s="2" t="s">
        <v>1306</v>
      </c>
      <c r="B77" s="42" t="s">
        <v>1007</v>
      </c>
      <c r="C77" s="19"/>
      <c r="D77" s="19"/>
      <c r="E77" s="19" t="s">
        <v>67</v>
      </c>
      <c r="F77" s="19"/>
    </row>
    <row r="78" ht="12.75"/>
    <row r="79" ht="15.75">
      <c r="B79" s="26" t="s">
        <v>1008</v>
      </c>
    </row>
    <row r="80" spans="2:7" ht="51" customHeight="1">
      <c r="B80" s="414" t="s">
        <v>1369</v>
      </c>
      <c r="C80" s="414"/>
      <c r="D80" s="414"/>
      <c r="E80" s="414"/>
      <c r="F80" s="414"/>
      <c r="G80" s="414"/>
    </row>
    <row r="81" spans="1:8" ht="12.75">
      <c r="A81" s="2" t="s">
        <v>1307</v>
      </c>
      <c r="B81" s="61" t="s">
        <v>1323</v>
      </c>
      <c r="C81" s="57"/>
      <c r="D81" s="57"/>
      <c r="E81" s="57"/>
      <c r="F81" s="57"/>
      <c r="G81" s="57"/>
      <c r="H81" s="58"/>
    </row>
    <row r="82" spans="1:8" ht="12.75">
      <c r="A82" s="2"/>
      <c r="B82" s="404"/>
      <c r="C82" s="405"/>
      <c r="D82" s="405"/>
      <c r="E82" s="38" t="s">
        <v>1622</v>
      </c>
      <c r="F82" s="38" t="s">
        <v>1623</v>
      </c>
      <c r="G82" s="57"/>
      <c r="H82" s="58"/>
    </row>
    <row r="83" spans="1:8" ht="39.75" customHeight="1">
      <c r="A83" s="2" t="s">
        <v>1178</v>
      </c>
      <c r="B83" s="403" t="s">
        <v>237</v>
      </c>
      <c r="C83" s="340"/>
      <c r="D83" s="341"/>
      <c r="E83" s="41" t="s">
        <v>67</v>
      </c>
      <c r="F83" s="74"/>
      <c r="G83" s="57"/>
      <c r="H83" s="57"/>
    </row>
    <row r="84" spans="1:8" ht="26.25" customHeight="1">
      <c r="A84" s="2" t="s">
        <v>1178</v>
      </c>
      <c r="B84" s="419" t="s">
        <v>1370</v>
      </c>
      <c r="C84" s="420"/>
      <c r="D84" s="420"/>
      <c r="E84" s="420"/>
      <c r="F84" s="421"/>
      <c r="G84" s="59"/>
      <c r="H84" s="59"/>
    </row>
    <row r="85" spans="1:8" ht="12.75" customHeight="1">
      <c r="A85" s="2" t="s">
        <v>1178</v>
      </c>
      <c r="B85" s="208"/>
      <c r="C85" s="410" t="s">
        <v>1685</v>
      </c>
      <c r="D85" s="411"/>
      <c r="E85" s="411"/>
      <c r="F85" s="412"/>
      <c r="G85" s="413"/>
      <c r="H85" s="59"/>
    </row>
    <row r="86" spans="1:8" ht="24" customHeight="1">
      <c r="A86" s="2" t="s">
        <v>1178</v>
      </c>
      <c r="B86" s="209"/>
      <c r="C86" s="66" t="s">
        <v>659</v>
      </c>
      <c r="D86" s="66" t="s">
        <v>660</v>
      </c>
      <c r="E86" s="66" t="s">
        <v>181</v>
      </c>
      <c r="F86" s="96" t="s">
        <v>182</v>
      </c>
      <c r="G86" s="210" t="s">
        <v>1686</v>
      </c>
      <c r="H86" s="59"/>
    </row>
    <row r="87" spans="1:8" ht="12.75" customHeight="1">
      <c r="A87" s="2" t="s">
        <v>1178</v>
      </c>
      <c r="B87" s="212" t="s">
        <v>1371</v>
      </c>
      <c r="C87" s="211"/>
      <c r="D87" s="211"/>
      <c r="E87" s="211"/>
      <c r="F87" s="211"/>
      <c r="G87" s="63"/>
      <c r="H87" s="59"/>
    </row>
    <row r="88" spans="1:8" ht="12.75" customHeight="1">
      <c r="A88" s="2" t="s">
        <v>1178</v>
      </c>
      <c r="B88" s="212" t="s">
        <v>1372</v>
      </c>
      <c r="C88" s="211"/>
      <c r="D88" s="211"/>
      <c r="E88" s="211"/>
      <c r="F88" s="211"/>
      <c r="G88" s="63"/>
      <c r="H88" s="59"/>
    </row>
    <row r="89" spans="1:8" ht="12.75" customHeight="1">
      <c r="A89" s="2" t="s">
        <v>1178</v>
      </c>
      <c r="B89" s="212" t="s">
        <v>1373</v>
      </c>
      <c r="C89" s="96" t="s">
        <v>67</v>
      </c>
      <c r="D89" s="211"/>
      <c r="E89" s="211"/>
      <c r="F89" s="211"/>
      <c r="G89" s="63"/>
      <c r="H89" s="59"/>
    </row>
    <row r="90" spans="1:8" ht="25.5">
      <c r="A90" s="2" t="s">
        <v>1178</v>
      </c>
      <c r="B90" s="67" t="s">
        <v>1374</v>
      </c>
      <c r="C90" s="211"/>
      <c r="D90" s="211"/>
      <c r="E90" s="211"/>
      <c r="F90" s="211"/>
      <c r="G90" s="63"/>
      <c r="H90" s="59"/>
    </row>
    <row r="91" spans="1:8" ht="25.5">
      <c r="A91" s="2" t="s">
        <v>1178</v>
      </c>
      <c r="B91" s="67" t="s">
        <v>1375</v>
      </c>
      <c r="C91" s="211"/>
      <c r="D91" s="211"/>
      <c r="E91" s="211"/>
      <c r="F91" s="211"/>
      <c r="G91" s="63"/>
      <c r="H91" s="59"/>
    </row>
    <row r="92" spans="1:8" ht="12.75" customHeight="1">
      <c r="A92" s="2" t="s">
        <v>1178</v>
      </c>
      <c r="B92" s="212" t="s">
        <v>1376</v>
      </c>
      <c r="C92" s="211"/>
      <c r="D92" s="211"/>
      <c r="E92" s="211"/>
      <c r="F92" s="211"/>
      <c r="G92" s="63"/>
      <c r="H92" s="59"/>
    </row>
    <row r="93" spans="1:8" ht="12.75" customHeight="1">
      <c r="A93" s="2"/>
      <c r="B93" s="70"/>
      <c r="C93" s="71"/>
      <c r="D93" s="71"/>
      <c r="E93" s="71"/>
      <c r="F93" s="71"/>
      <c r="G93" s="69"/>
      <c r="H93" s="59"/>
    </row>
    <row r="94" spans="1:8" s="257" customFormat="1" ht="25.5">
      <c r="A94" s="260" t="s">
        <v>1620</v>
      </c>
      <c r="B94" s="415" t="s">
        <v>1382</v>
      </c>
      <c r="C94" s="415"/>
      <c r="D94" s="415"/>
      <c r="E94" s="415"/>
      <c r="F94" s="415"/>
      <c r="G94" s="415"/>
      <c r="H94" s="59"/>
    </row>
    <row r="95" spans="1:8" s="257" customFormat="1" ht="12.75" customHeight="1">
      <c r="A95" s="260" t="s">
        <v>1620</v>
      </c>
      <c r="B95" s="362" t="s">
        <v>1377</v>
      </c>
      <c r="C95" s="362"/>
      <c r="D95" s="362"/>
      <c r="E95" s="298" t="s">
        <v>67</v>
      </c>
      <c r="F95" s="259"/>
      <c r="G95" s="69"/>
      <c r="H95" s="59"/>
    </row>
    <row r="96" spans="1:8" s="257" customFormat="1" ht="12.75" customHeight="1">
      <c r="A96" s="260" t="s">
        <v>1620</v>
      </c>
      <c r="B96" s="362" t="s">
        <v>1378</v>
      </c>
      <c r="C96" s="362"/>
      <c r="D96" s="362"/>
      <c r="E96" s="261"/>
      <c r="F96" s="259"/>
      <c r="G96" s="69"/>
      <c r="H96" s="59"/>
    </row>
    <row r="97" spans="1:8" s="257" customFormat="1" ht="12.75" customHeight="1">
      <c r="A97" s="260" t="s">
        <v>1620</v>
      </c>
      <c r="B97" s="362" t="s">
        <v>1379</v>
      </c>
      <c r="C97" s="362"/>
      <c r="D97" s="362"/>
      <c r="E97" s="261"/>
      <c r="F97" s="259"/>
      <c r="G97" s="69"/>
      <c r="H97" s="59"/>
    </row>
    <row r="98" spans="1:8" s="257" customFormat="1" ht="12.75" customHeight="1">
      <c r="A98" s="33"/>
      <c r="B98" s="258"/>
      <c r="C98" s="259"/>
      <c r="D98" s="259"/>
      <c r="E98" s="259"/>
      <c r="F98" s="259"/>
      <c r="G98" s="69"/>
      <c r="H98" s="59"/>
    </row>
    <row r="99" spans="1:8" s="257" customFormat="1" ht="25.5" customHeight="1">
      <c r="A99" s="260" t="s">
        <v>1859</v>
      </c>
      <c r="B99" s="362" t="s">
        <v>0</v>
      </c>
      <c r="C99" s="362"/>
      <c r="D99" s="362"/>
      <c r="E99" s="362"/>
      <c r="F99" s="362"/>
      <c r="G99" s="362"/>
      <c r="H99" s="59"/>
    </row>
    <row r="100" spans="1:8" s="257" customFormat="1" ht="12.75" customHeight="1">
      <c r="A100" s="260" t="s">
        <v>1859</v>
      </c>
      <c r="B100" s="362" t="s">
        <v>1380</v>
      </c>
      <c r="C100" s="362"/>
      <c r="D100" s="362"/>
      <c r="E100" s="299" t="s">
        <v>67</v>
      </c>
      <c r="F100" s="259"/>
      <c r="G100" s="69"/>
      <c r="H100" s="59"/>
    </row>
    <row r="101" spans="1:8" s="257" customFormat="1" ht="25.5">
      <c r="A101" s="260" t="s">
        <v>1859</v>
      </c>
      <c r="B101" s="362" t="s">
        <v>1381</v>
      </c>
      <c r="C101" s="362"/>
      <c r="D101" s="362"/>
      <c r="E101" s="261"/>
      <c r="F101" s="259"/>
      <c r="G101" s="69"/>
      <c r="H101" s="59"/>
    </row>
    <row r="102" spans="1:8" s="257" customFormat="1" ht="12.75" customHeight="1">
      <c r="A102" s="33"/>
      <c r="B102" s="258"/>
      <c r="C102" s="259"/>
      <c r="D102" s="259"/>
      <c r="E102" s="259"/>
      <c r="F102" s="259"/>
      <c r="G102" s="69"/>
      <c r="H102" s="59"/>
    </row>
    <row r="103" spans="1:8" ht="12.75">
      <c r="A103" s="2"/>
      <c r="B103" s="70"/>
      <c r="C103" s="71"/>
      <c r="D103" s="71"/>
      <c r="E103" s="71"/>
      <c r="F103" s="71"/>
      <c r="G103" s="59"/>
      <c r="H103" s="59"/>
    </row>
    <row r="104" spans="1:8" ht="12.75">
      <c r="A104" s="2" t="s">
        <v>1860</v>
      </c>
      <c r="B104" s="422" t="s">
        <v>1617</v>
      </c>
      <c r="C104" s="327"/>
      <c r="D104" s="327"/>
      <c r="E104" s="327"/>
      <c r="F104" s="327"/>
      <c r="G104" s="59"/>
      <c r="H104" s="59"/>
    </row>
    <row r="105" spans="1:8" ht="12.75">
      <c r="A105" s="2" t="s">
        <v>1860</v>
      </c>
      <c r="B105" s="72"/>
      <c r="C105" s="38" t="s">
        <v>1622</v>
      </c>
      <c r="D105" s="38" t="s">
        <v>1623</v>
      </c>
      <c r="E105" s="15"/>
      <c r="F105" s="15"/>
      <c r="G105" s="59"/>
      <c r="H105" s="59"/>
    </row>
    <row r="106" spans="1:8" ht="12.75">
      <c r="A106" s="2" t="s">
        <v>1860</v>
      </c>
      <c r="B106" s="62" t="s">
        <v>1618</v>
      </c>
      <c r="C106" s="63"/>
      <c r="D106" s="63"/>
      <c r="E106" s="59"/>
      <c r="F106" s="59"/>
      <c r="G106" s="59"/>
      <c r="H106" s="59"/>
    </row>
    <row r="107" spans="1:8" ht="12.75">
      <c r="A107" s="2" t="s">
        <v>1860</v>
      </c>
      <c r="B107" s="62" t="s">
        <v>1619</v>
      </c>
      <c r="C107" s="63"/>
      <c r="D107" s="63"/>
      <c r="E107" s="59"/>
      <c r="F107" s="59"/>
      <c r="G107" s="59"/>
      <c r="H107" s="59"/>
    </row>
    <row r="108" spans="1:8" ht="12.75">
      <c r="A108" s="2"/>
      <c r="B108" s="68"/>
      <c r="C108" s="69"/>
      <c r="D108" s="59"/>
      <c r="E108" s="59"/>
      <c r="F108" s="59"/>
      <c r="G108" s="59"/>
      <c r="H108" s="59"/>
    </row>
    <row r="109" spans="1:8" ht="24.75" customHeight="1">
      <c r="A109" s="2" t="s">
        <v>1</v>
      </c>
      <c r="B109" s="406" t="s">
        <v>2</v>
      </c>
      <c r="C109" s="407"/>
      <c r="D109" s="407"/>
      <c r="E109" s="407"/>
      <c r="F109" s="407"/>
      <c r="G109" s="59"/>
      <c r="H109" s="59"/>
    </row>
    <row r="110" spans="1:8" ht="12.75">
      <c r="A110" s="2" t="s">
        <v>1</v>
      </c>
      <c r="B110" s="208"/>
      <c r="C110" s="408" t="s">
        <v>1621</v>
      </c>
      <c r="D110" s="409"/>
      <c r="E110" s="409"/>
      <c r="F110" s="57"/>
      <c r="G110" s="59"/>
      <c r="H110" s="59"/>
    </row>
    <row r="111" spans="1:8" ht="24">
      <c r="A111" s="2" t="s">
        <v>1</v>
      </c>
      <c r="B111" s="209"/>
      <c r="C111" s="66" t="s">
        <v>659</v>
      </c>
      <c r="D111" s="66" t="s">
        <v>660</v>
      </c>
      <c r="E111" s="66" t="s">
        <v>181</v>
      </c>
      <c r="F111" s="58"/>
      <c r="G111" s="59"/>
      <c r="H111" s="59"/>
    </row>
    <row r="112" spans="1:8" ht="12.75">
      <c r="A112" s="2" t="s">
        <v>1</v>
      </c>
      <c r="B112" s="67" t="s">
        <v>3</v>
      </c>
      <c r="C112" s="67"/>
      <c r="D112" s="67"/>
      <c r="E112" s="67"/>
      <c r="F112" s="58"/>
      <c r="G112" s="59"/>
      <c r="H112" s="59"/>
    </row>
    <row r="113" spans="1:6" ht="12.75">
      <c r="A113" s="2" t="s">
        <v>1</v>
      </c>
      <c r="B113" s="67" t="s">
        <v>4</v>
      </c>
      <c r="C113" s="67"/>
      <c r="D113" s="67"/>
      <c r="E113" s="67"/>
      <c r="F113" s="58"/>
    </row>
    <row r="114" spans="1:6" ht="12.75">
      <c r="A114" s="2" t="s">
        <v>1</v>
      </c>
      <c r="B114" s="67" t="s">
        <v>1322</v>
      </c>
      <c r="C114" s="67"/>
      <c r="D114" s="67"/>
      <c r="E114" s="67"/>
      <c r="F114" s="58"/>
    </row>
    <row r="115" spans="1:6" ht="12.75">
      <c r="A115" s="2" t="s">
        <v>1</v>
      </c>
      <c r="B115" s="67" t="s">
        <v>1373</v>
      </c>
      <c r="C115" s="67"/>
      <c r="D115" s="67"/>
      <c r="E115" s="67"/>
      <c r="F115" s="58"/>
    </row>
    <row r="116" spans="3:6" ht="12.75">
      <c r="C116" s="64"/>
      <c r="D116" s="65"/>
      <c r="E116" s="37"/>
      <c r="F116" s="34"/>
    </row>
    <row r="117" spans="1:6" ht="27" customHeight="1">
      <c r="A117" s="2" t="s">
        <v>5</v>
      </c>
      <c r="B117" s="386" t="s">
        <v>7</v>
      </c>
      <c r="C117" s="325"/>
      <c r="D117" s="325"/>
      <c r="E117" s="76">
        <v>38534</v>
      </c>
      <c r="F117" s="34"/>
    </row>
    <row r="118" spans="1:6" ht="27" customHeight="1">
      <c r="A118" s="2" t="s">
        <v>5</v>
      </c>
      <c r="B118" s="325" t="s">
        <v>6</v>
      </c>
      <c r="C118" s="325"/>
      <c r="D118" s="325"/>
      <c r="E118" s="76"/>
      <c r="F118" s="34"/>
    </row>
    <row r="119" spans="1:6" ht="12.75">
      <c r="A119" s="2"/>
      <c r="B119" s="56"/>
      <c r="C119" s="56"/>
      <c r="D119" s="56"/>
      <c r="E119" s="77"/>
      <c r="F119" s="34"/>
    </row>
    <row r="120" spans="1:6" ht="27" customHeight="1">
      <c r="A120" s="2" t="s">
        <v>1860</v>
      </c>
      <c r="B120" s="375" t="s">
        <v>1861</v>
      </c>
      <c r="C120" s="372"/>
      <c r="D120" s="372"/>
      <c r="E120" s="372"/>
      <c r="F120" s="402"/>
    </row>
    <row r="121" spans="1:6" ht="12.75">
      <c r="A121" s="2" t="s">
        <v>1860</v>
      </c>
      <c r="B121" s="399"/>
      <c r="C121" s="400"/>
      <c r="D121" s="400"/>
      <c r="E121" s="400"/>
      <c r="F121" s="401"/>
    </row>
    <row r="122" spans="1:6" ht="12.75">
      <c r="A122" s="2"/>
      <c r="B122" s="56"/>
      <c r="C122" s="56"/>
      <c r="D122" s="56"/>
      <c r="E122" s="77"/>
      <c r="F122" s="34"/>
    </row>
    <row r="123" spans="2:6" ht="15.75">
      <c r="B123" s="26" t="s">
        <v>1009</v>
      </c>
      <c r="C123" s="64"/>
      <c r="D123" s="43"/>
      <c r="F123" s="34"/>
    </row>
    <row r="124" spans="2:6" ht="41.25" customHeight="1">
      <c r="B124" s="383" t="s">
        <v>8</v>
      </c>
      <c r="C124" s="331"/>
      <c r="D124" s="331"/>
      <c r="E124" s="331"/>
      <c r="F124" s="331"/>
    </row>
    <row r="125" spans="2:6" ht="15.75">
      <c r="B125" s="26"/>
      <c r="C125" s="64"/>
      <c r="D125" s="43"/>
      <c r="F125" s="34"/>
    </row>
    <row r="126" spans="1:6" ht="92.25" customHeight="1">
      <c r="A126" s="2" t="s">
        <v>1308</v>
      </c>
      <c r="B126" s="423" t="s">
        <v>9</v>
      </c>
      <c r="C126" s="392"/>
      <c r="D126" s="392"/>
      <c r="E126" s="392"/>
      <c r="F126" s="392"/>
    </row>
    <row r="127" spans="1:6" ht="12.75">
      <c r="A127" s="2"/>
      <c r="B127" s="79"/>
      <c r="C127" s="78"/>
      <c r="D127" s="78"/>
      <c r="E127" s="78"/>
      <c r="F127" s="78"/>
    </row>
    <row r="128" spans="1:6" ht="12.75">
      <c r="A128" s="2" t="s">
        <v>1308</v>
      </c>
      <c r="B128" s="152" t="s">
        <v>1010</v>
      </c>
      <c r="C128" s="81">
        <f>F128/3125</f>
        <v>0.85152</v>
      </c>
      <c r="D128" s="386" t="s">
        <v>1011</v>
      </c>
      <c r="E128" s="363"/>
      <c r="F128" s="80">
        <v>2661</v>
      </c>
    </row>
    <row r="129" spans="1:6" ht="12.75">
      <c r="A129" s="2" t="s">
        <v>1308</v>
      </c>
      <c r="B129" s="152" t="s">
        <v>1012</v>
      </c>
      <c r="C129" s="81">
        <f>F129/3125</f>
        <v>0.36672</v>
      </c>
      <c r="D129" s="386" t="s">
        <v>1013</v>
      </c>
      <c r="E129" s="363"/>
      <c r="F129" s="80">
        <v>1146</v>
      </c>
    </row>
    <row r="130" spans="1:6" ht="12.75">
      <c r="A130" s="2"/>
      <c r="B130" s="79"/>
      <c r="C130" s="78"/>
      <c r="D130" s="78"/>
      <c r="E130" s="78"/>
      <c r="F130" s="78"/>
    </row>
    <row r="131" spans="1:4" ht="12.75">
      <c r="A131" s="2" t="s">
        <v>1308</v>
      </c>
      <c r="B131" s="44"/>
      <c r="C131" s="151" t="s">
        <v>1014</v>
      </c>
      <c r="D131" s="151" t="s">
        <v>1015</v>
      </c>
    </row>
    <row r="132" spans="1:4" ht="12.75">
      <c r="A132" s="2" t="s">
        <v>1308</v>
      </c>
      <c r="B132" s="9" t="s">
        <v>10</v>
      </c>
      <c r="C132" s="31">
        <v>430</v>
      </c>
      <c r="D132" s="31">
        <v>540</v>
      </c>
    </row>
    <row r="133" spans="1:4" ht="12.75">
      <c r="A133" s="2" t="s">
        <v>1308</v>
      </c>
      <c r="B133" s="9" t="s">
        <v>11</v>
      </c>
      <c r="C133" s="31">
        <v>440</v>
      </c>
      <c r="D133" s="31">
        <v>550</v>
      </c>
    </row>
    <row r="134" spans="1:4" ht="12.75">
      <c r="A134" s="2" t="s">
        <v>1308</v>
      </c>
      <c r="B134" s="9" t="s">
        <v>1016</v>
      </c>
      <c r="C134" s="31">
        <v>17</v>
      </c>
      <c r="D134" s="31">
        <v>22</v>
      </c>
    </row>
    <row r="135" spans="1:4" ht="12.75">
      <c r="A135" s="2" t="s">
        <v>1308</v>
      </c>
      <c r="B135" s="9" t="s">
        <v>1017</v>
      </c>
      <c r="C135" s="31">
        <v>16</v>
      </c>
      <c r="D135" s="31">
        <v>22</v>
      </c>
    </row>
    <row r="136" spans="1:4" ht="12.75">
      <c r="A136" s="2" t="s">
        <v>1308</v>
      </c>
      <c r="B136" s="9" t="s">
        <v>1018</v>
      </c>
      <c r="C136" s="31">
        <v>17</v>
      </c>
      <c r="D136" s="31">
        <v>22</v>
      </c>
    </row>
    <row r="137" spans="3:4" ht="12.75">
      <c r="C137" s="233"/>
      <c r="D137" s="233"/>
    </row>
    <row r="138" spans="1:6" ht="12.75">
      <c r="A138" s="2" t="s">
        <v>1308</v>
      </c>
      <c r="B138" s="424" t="s">
        <v>1137</v>
      </c>
      <c r="C138" s="425"/>
      <c r="D138" s="425"/>
      <c r="E138" s="425"/>
      <c r="F138" s="425"/>
    </row>
    <row r="139" spans="1:4" ht="12.75">
      <c r="A139" s="2" t="s">
        <v>1308</v>
      </c>
      <c r="B139" s="44"/>
      <c r="C139" s="151" t="s">
        <v>10</v>
      </c>
      <c r="D139" s="151" t="s">
        <v>11</v>
      </c>
    </row>
    <row r="140" spans="1:4" ht="12.75">
      <c r="A140" s="2" t="s">
        <v>1308</v>
      </c>
      <c r="B140" s="9" t="s">
        <v>1019</v>
      </c>
      <c r="C140" s="242">
        <v>0.009728279100972828</v>
      </c>
      <c r="D140" s="242">
        <v>0.01107011070110701</v>
      </c>
    </row>
    <row r="141" spans="1:4" ht="12.75">
      <c r="A141" s="2" t="s">
        <v>1308</v>
      </c>
      <c r="B141" s="9" t="s">
        <v>1020</v>
      </c>
      <c r="C141" s="242">
        <v>0.10382422006038242</v>
      </c>
      <c r="D141" s="242">
        <v>0.1187520966118752</v>
      </c>
    </row>
    <row r="142" spans="1:4" ht="12.75">
      <c r="A142" s="2" t="s">
        <v>1308</v>
      </c>
      <c r="B142" s="9" t="s">
        <v>1406</v>
      </c>
      <c r="C142" s="242">
        <v>0.32874874203287485</v>
      </c>
      <c r="D142" s="242">
        <v>0.3638040925863804</v>
      </c>
    </row>
    <row r="143" spans="1:4" ht="12.75">
      <c r="A143" s="2" t="s">
        <v>1308</v>
      </c>
      <c r="B143" s="9" t="s">
        <v>1407</v>
      </c>
      <c r="C143" s="242">
        <v>0.4312311304931231</v>
      </c>
      <c r="D143" s="242">
        <v>0.3938275746393828</v>
      </c>
    </row>
    <row r="144" spans="1:4" ht="12.75">
      <c r="A144" s="2" t="s">
        <v>1308</v>
      </c>
      <c r="B144" s="9" t="s">
        <v>1408</v>
      </c>
      <c r="C144" s="242">
        <v>0.11707480711170748</v>
      </c>
      <c r="D144" s="242">
        <v>0.1039919490103992</v>
      </c>
    </row>
    <row r="145" spans="1:4" ht="12.75">
      <c r="A145" s="2" t="s">
        <v>1308</v>
      </c>
      <c r="B145" s="9" t="s">
        <v>1409</v>
      </c>
      <c r="C145" s="242">
        <v>0.009392821200939282</v>
      </c>
      <c r="D145" s="242">
        <v>0.008554176450855417</v>
      </c>
    </row>
    <row r="146" spans="2:4" ht="12.75">
      <c r="B146" s="244" t="s">
        <v>1435</v>
      </c>
      <c r="C146" s="242">
        <v>1</v>
      </c>
      <c r="D146" s="242">
        <v>1</v>
      </c>
    </row>
    <row r="147" spans="1:5" ht="12.75">
      <c r="A147" s="2" t="s">
        <v>1308</v>
      </c>
      <c r="B147" s="44"/>
      <c r="C147" s="151" t="s">
        <v>1016</v>
      </c>
      <c r="D147" s="151" t="s">
        <v>1017</v>
      </c>
      <c r="E147" s="151" t="s">
        <v>1018</v>
      </c>
    </row>
    <row r="148" spans="1:5" ht="12.75">
      <c r="A148" s="2" t="s">
        <v>1308</v>
      </c>
      <c r="B148" s="9" t="s">
        <v>1410</v>
      </c>
      <c r="C148" s="243">
        <v>0.0075075075075075074</v>
      </c>
      <c r="D148" s="243">
        <v>0.01701701701701702</v>
      </c>
      <c r="E148" s="243">
        <f>21/1998</f>
        <v>0.010510510510510511</v>
      </c>
    </row>
    <row r="149" spans="1:5" ht="12.75">
      <c r="A149" s="2" t="s">
        <v>1308</v>
      </c>
      <c r="B149" s="9" t="s">
        <v>1411</v>
      </c>
      <c r="C149" s="243">
        <v>0.15515515515515516</v>
      </c>
      <c r="D149" s="243">
        <v>0.14364364364364365</v>
      </c>
      <c r="E149" s="243">
        <f>370/1998</f>
        <v>0.18518518518518517</v>
      </c>
    </row>
    <row r="150" spans="1:5" ht="12.75">
      <c r="A150" s="2" t="s">
        <v>1308</v>
      </c>
      <c r="B150" s="9" t="s">
        <v>1412</v>
      </c>
      <c r="C150" s="243">
        <v>0.5775775775775776</v>
      </c>
      <c r="D150" s="243">
        <v>0.4544544544544545</v>
      </c>
      <c r="E150" s="243">
        <f>926/1998</f>
        <v>0.46346346346346345</v>
      </c>
    </row>
    <row r="151" spans="1:5" ht="12.75">
      <c r="A151" s="2" t="s">
        <v>1308</v>
      </c>
      <c r="B151" s="45" t="s">
        <v>1413</v>
      </c>
      <c r="C151" s="243">
        <v>0.25825825825825827</v>
      </c>
      <c r="D151" s="243">
        <v>0.34484484484484484</v>
      </c>
      <c r="E151" s="243">
        <f>678/1998</f>
        <v>0.33933933933933935</v>
      </c>
    </row>
    <row r="152" spans="1:5" ht="12.75">
      <c r="A152" s="2" t="s">
        <v>1308</v>
      </c>
      <c r="B152" s="45" t="s">
        <v>1414</v>
      </c>
      <c r="C152" s="243">
        <v>0.0015015015015015015</v>
      </c>
      <c r="D152" s="243">
        <v>0.03953953953953954</v>
      </c>
      <c r="E152" s="243">
        <f>3/1998</f>
        <v>0.0015015015015015015</v>
      </c>
    </row>
    <row r="153" spans="1:5" ht="12.75">
      <c r="A153" s="2" t="s">
        <v>1308</v>
      </c>
      <c r="B153" s="9" t="s">
        <v>1415</v>
      </c>
      <c r="C153" s="243">
        <v>0</v>
      </c>
      <c r="D153" s="243">
        <v>0.0005005005005005005</v>
      </c>
      <c r="E153" s="243">
        <v>0</v>
      </c>
    </row>
    <row r="154" spans="2:5" ht="12.75">
      <c r="B154" s="9" t="s">
        <v>1435</v>
      </c>
      <c r="C154" s="242">
        <v>1</v>
      </c>
      <c r="D154" s="242">
        <v>1</v>
      </c>
      <c r="E154" s="242">
        <v>0</v>
      </c>
    </row>
    <row r="155" spans="1:6" ht="39.75" customHeight="1">
      <c r="A155" s="2" t="s">
        <v>1309</v>
      </c>
      <c r="B155" s="392" t="s">
        <v>1551</v>
      </c>
      <c r="C155" s="392"/>
      <c r="D155" s="392"/>
      <c r="E155" s="392"/>
      <c r="F155" s="392"/>
    </row>
    <row r="156" spans="1:6" ht="12.75">
      <c r="A156" s="2" t="s">
        <v>1309</v>
      </c>
      <c r="B156" s="381" t="s">
        <v>1416</v>
      </c>
      <c r="C156" s="381"/>
      <c r="D156" s="381"/>
      <c r="E156" s="82">
        <f>423/3341</f>
        <v>0.12660879976055073</v>
      </c>
      <c r="F156" s="64"/>
    </row>
    <row r="157" spans="1:6" ht="12.75">
      <c r="A157" s="2" t="s">
        <v>1309</v>
      </c>
      <c r="B157" s="325" t="s">
        <v>1417</v>
      </c>
      <c r="C157" s="325"/>
      <c r="D157" s="325"/>
      <c r="E157" s="82">
        <f>1285/3341</f>
        <v>0.38461538461538464</v>
      </c>
      <c r="F157" s="64"/>
    </row>
    <row r="158" spans="1:6" ht="12.75">
      <c r="A158" s="2" t="s">
        <v>1309</v>
      </c>
      <c r="B158" s="325" t="s">
        <v>1418</v>
      </c>
      <c r="C158" s="325"/>
      <c r="D158" s="325"/>
      <c r="E158" s="82">
        <f>2415/3341</f>
        <v>0.7228374738102364</v>
      </c>
      <c r="F158" s="234" t="s">
        <v>1624</v>
      </c>
    </row>
    <row r="159" spans="1:6" ht="12.75">
      <c r="A159" s="2" t="s">
        <v>1309</v>
      </c>
      <c r="B159" s="325" t="s">
        <v>1043</v>
      </c>
      <c r="C159" s="325"/>
      <c r="D159" s="325"/>
      <c r="E159" s="82">
        <f>926/3341</f>
        <v>0.27716252618976356</v>
      </c>
      <c r="F159" s="234" t="s">
        <v>1625</v>
      </c>
    </row>
    <row r="160" spans="1:6" ht="12.75">
      <c r="A160" s="2" t="s">
        <v>1309</v>
      </c>
      <c r="B160" s="325" t="s">
        <v>1044</v>
      </c>
      <c r="C160" s="325"/>
      <c r="D160" s="325"/>
      <c r="E160" s="82">
        <f>221/3341</f>
        <v>0.06614785992217899</v>
      </c>
      <c r="F160" s="64"/>
    </row>
    <row r="161" spans="1:6" ht="25.5" customHeight="1">
      <c r="A161" s="2" t="s">
        <v>1309</v>
      </c>
      <c r="B161" s="426" t="s">
        <v>1445</v>
      </c>
      <c r="C161" s="340"/>
      <c r="D161" s="340"/>
      <c r="E161" s="413"/>
      <c r="F161" s="300">
        <f>3341/3612</f>
        <v>0.9249723145071982</v>
      </c>
    </row>
    <row r="162" ht="12.75">
      <c r="F162" s="34"/>
    </row>
    <row r="163" spans="1:6" ht="40.5" customHeight="1">
      <c r="A163" s="2" t="s">
        <v>1310</v>
      </c>
      <c r="B163" s="383" t="s">
        <v>1517</v>
      </c>
      <c r="C163" s="331"/>
      <c r="D163" s="331"/>
      <c r="E163" s="331"/>
      <c r="F163" s="331"/>
    </row>
    <row r="164" spans="1:6" ht="12.75">
      <c r="A164" s="2" t="s">
        <v>1310</v>
      </c>
      <c r="B164" s="325" t="s">
        <v>1045</v>
      </c>
      <c r="C164" s="325"/>
      <c r="D164" s="213"/>
      <c r="F164" s="64"/>
    </row>
    <row r="165" spans="1:6" ht="12.75">
      <c r="A165" s="2" t="s">
        <v>1310</v>
      </c>
      <c r="B165" s="325" t="s">
        <v>1046</v>
      </c>
      <c r="C165" s="325"/>
      <c r="D165" s="213"/>
      <c r="F165" s="64"/>
    </row>
    <row r="166" spans="1:6" ht="12.75">
      <c r="A166" s="2" t="s">
        <v>1310</v>
      </c>
      <c r="B166" s="325" t="s">
        <v>1047</v>
      </c>
      <c r="C166" s="325"/>
      <c r="D166" s="213"/>
      <c r="F166" s="64"/>
    </row>
    <row r="167" spans="1:6" ht="12.75">
      <c r="A167" s="2" t="s">
        <v>1310</v>
      </c>
      <c r="B167" s="325" t="s">
        <v>1048</v>
      </c>
      <c r="C167" s="325"/>
      <c r="D167" s="213"/>
      <c r="F167" s="64"/>
    </row>
    <row r="168" spans="2:6" ht="12.75">
      <c r="B168" s="364" t="s">
        <v>1435</v>
      </c>
      <c r="C168" s="365"/>
      <c r="D168" s="213">
        <f>SUM(D164:D167)</f>
        <v>0</v>
      </c>
      <c r="F168" s="37"/>
    </row>
    <row r="169" spans="1:6" ht="27" customHeight="1">
      <c r="A169" s="2" t="s">
        <v>1311</v>
      </c>
      <c r="B169" s="363" t="s">
        <v>79</v>
      </c>
      <c r="C169" s="325"/>
      <c r="D169" s="325"/>
      <c r="E169" s="295"/>
      <c r="F169" s="86"/>
    </row>
    <row r="170" spans="1:6" ht="24.75" customHeight="1">
      <c r="A170" s="2" t="s">
        <v>1311</v>
      </c>
      <c r="B170" s="386" t="s">
        <v>80</v>
      </c>
      <c r="C170" s="325"/>
      <c r="D170" s="325"/>
      <c r="E170" s="213"/>
      <c r="F170" s="64"/>
    </row>
    <row r="171" ht="12.75">
      <c r="F171" s="37"/>
    </row>
    <row r="172" spans="2:6" ht="15.75">
      <c r="B172" s="26" t="s">
        <v>1049</v>
      </c>
      <c r="F172" s="37"/>
    </row>
    <row r="173" spans="1:6" ht="12.75">
      <c r="A173" s="2" t="s">
        <v>1312</v>
      </c>
      <c r="B173" s="3" t="s">
        <v>1050</v>
      </c>
      <c r="F173" s="37"/>
    </row>
    <row r="174" spans="1:8" ht="12.75">
      <c r="A174" s="2" t="s">
        <v>1312</v>
      </c>
      <c r="B174" s="72"/>
      <c r="C174" s="38" t="s">
        <v>1622</v>
      </c>
      <c r="D174" s="38" t="s">
        <v>1623</v>
      </c>
      <c r="E174" s="15"/>
      <c r="F174" s="15"/>
      <c r="G174" s="59"/>
      <c r="H174" s="59"/>
    </row>
    <row r="175" spans="1:6" ht="25.5">
      <c r="A175" s="2" t="s">
        <v>1312</v>
      </c>
      <c r="B175" s="48" t="s">
        <v>1051</v>
      </c>
      <c r="C175" s="19" t="s">
        <v>67</v>
      </c>
      <c r="D175" s="38"/>
      <c r="F175" s="34"/>
    </row>
    <row r="176" spans="1:6" ht="12.75">
      <c r="A176" s="2" t="s">
        <v>1312</v>
      </c>
      <c r="B176" s="9" t="s">
        <v>1052</v>
      </c>
      <c r="C176" s="88">
        <v>30</v>
      </c>
      <c r="F176" s="87"/>
    </row>
    <row r="177" spans="1:8" ht="12.75">
      <c r="A177" s="2" t="s">
        <v>1312</v>
      </c>
      <c r="B177" s="72"/>
      <c r="C177" s="38" t="s">
        <v>1622</v>
      </c>
      <c r="D177" s="38" t="s">
        <v>1623</v>
      </c>
      <c r="E177" s="15"/>
      <c r="F177" s="15"/>
      <c r="G177" s="59"/>
      <c r="H177" s="59"/>
    </row>
    <row r="178" spans="1:6" ht="25.5">
      <c r="A178" s="2" t="s">
        <v>1312</v>
      </c>
      <c r="B178" s="8" t="s">
        <v>1053</v>
      </c>
      <c r="C178" s="19" t="s">
        <v>67</v>
      </c>
      <c r="D178" s="38"/>
      <c r="F178" s="34"/>
    </row>
    <row r="179" ht="12.75">
      <c r="F179" s="37"/>
    </row>
    <row r="180" spans="1:6" ht="12.75">
      <c r="A180" s="2" t="s">
        <v>1313</v>
      </c>
      <c r="B180" s="3" t="s">
        <v>1054</v>
      </c>
      <c r="F180" s="37"/>
    </row>
    <row r="181" spans="1:8" ht="12.75">
      <c r="A181" s="2" t="s">
        <v>1313</v>
      </c>
      <c r="B181" s="72"/>
      <c r="C181" s="38" t="s">
        <v>1622</v>
      </c>
      <c r="D181" s="38" t="s">
        <v>1623</v>
      </c>
      <c r="E181" s="15"/>
      <c r="F181" s="15"/>
      <c r="G181" s="59"/>
      <c r="H181" s="59"/>
    </row>
    <row r="182" spans="1:6" ht="25.5">
      <c r="A182" s="2" t="s">
        <v>1313</v>
      </c>
      <c r="B182" s="48" t="s">
        <v>1055</v>
      </c>
      <c r="C182" s="9" t="s">
        <v>67</v>
      </c>
      <c r="D182" s="9"/>
      <c r="F182" s="34"/>
    </row>
    <row r="183" spans="1:6" ht="12.75">
      <c r="A183" s="2" t="s">
        <v>1313</v>
      </c>
      <c r="B183" s="89" t="s">
        <v>81</v>
      </c>
      <c r="C183" s="124">
        <v>38534</v>
      </c>
      <c r="F183" s="37"/>
    </row>
    <row r="184" spans="1:6" ht="12.75">
      <c r="A184" s="2" t="s">
        <v>1313</v>
      </c>
      <c r="B184" s="89" t="s">
        <v>82</v>
      </c>
      <c r="C184" s="124">
        <v>38443</v>
      </c>
      <c r="F184" s="37"/>
    </row>
    <row r="185" spans="2:6" ht="12.75">
      <c r="B185" s="60"/>
      <c r="F185" s="37"/>
    </row>
    <row r="186" spans="1:8" ht="12.75">
      <c r="A186" s="2" t="s">
        <v>1314</v>
      </c>
      <c r="B186" s="366"/>
      <c r="C186" s="367"/>
      <c r="D186" s="368"/>
      <c r="E186" s="38" t="s">
        <v>1622</v>
      </c>
      <c r="F186" s="38" t="s">
        <v>1623</v>
      </c>
      <c r="G186" s="59"/>
      <c r="H186" s="59"/>
    </row>
    <row r="187" spans="1:6" ht="12.75">
      <c r="A187" s="2" t="s">
        <v>1314</v>
      </c>
      <c r="B187" s="427" t="s">
        <v>1446</v>
      </c>
      <c r="C187" s="428"/>
      <c r="D187" s="429"/>
      <c r="E187" s="19" t="s">
        <v>67</v>
      </c>
      <c r="F187" s="38"/>
    </row>
    <row r="188" ht="12.75">
      <c r="F188" s="37"/>
    </row>
    <row r="189" spans="1:6" ht="12.75">
      <c r="A189" s="2" t="s">
        <v>1315</v>
      </c>
      <c r="B189" s="61" t="s">
        <v>83</v>
      </c>
      <c r="F189" s="37"/>
    </row>
    <row r="190" spans="1:6" ht="25.5">
      <c r="A190" s="2" t="s">
        <v>1315</v>
      </c>
      <c r="B190" s="48" t="s">
        <v>84</v>
      </c>
      <c r="C190" s="308">
        <v>38657</v>
      </c>
      <c r="D190" s="53"/>
      <c r="E190" s="37"/>
      <c r="F190" s="37"/>
    </row>
    <row r="191" spans="1:6" ht="12.75">
      <c r="A191" s="2" t="s">
        <v>1315</v>
      </c>
      <c r="B191" s="89" t="s">
        <v>85</v>
      </c>
      <c r="C191" s="9"/>
      <c r="D191" s="53"/>
      <c r="E191" s="37"/>
      <c r="F191" s="37"/>
    </row>
    <row r="192" spans="1:6" ht="12.75">
      <c r="A192" s="2" t="s">
        <v>1315</v>
      </c>
      <c r="B192" s="90" t="s">
        <v>86</v>
      </c>
      <c r="C192" s="301" t="s">
        <v>1522</v>
      </c>
      <c r="D192" s="53"/>
      <c r="E192" s="37"/>
      <c r="F192" s="37"/>
    </row>
    <row r="193" spans="1:6" ht="12.75">
      <c r="A193" s="2"/>
      <c r="B193" s="92"/>
      <c r="C193" s="75"/>
      <c r="D193" s="53"/>
      <c r="E193" s="37"/>
      <c r="F193" s="37"/>
    </row>
    <row r="194" spans="2:6" ht="12.75">
      <c r="B194" s="37"/>
      <c r="C194" s="37"/>
      <c r="D194" s="37"/>
      <c r="E194" s="37"/>
      <c r="F194" s="37"/>
    </row>
    <row r="195" spans="1:6" ht="12.75">
      <c r="A195" s="2" t="s">
        <v>1316</v>
      </c>
      <c r="B195" s="3" t="s">
        <v>1447</v>
      </c>
      <c r="F195" s="37"/>
    </row>
    <row r="196" spans="1:6" ht="12.75">
      <c r="A196" s="2" t="s">
        <v>1316</v>
      </c>
      <c r="B196" s="105" t="s">
        <v>1110</v>
      </c>
      <c r="C196" s="124"/>
      <c r="F196" s="37"/>
    </row>
    <row r="197" spans="1:6" ht="12.75">
      <c r="A197" s="2" t="s">
        <v>1316</v>
      </c>
      <c r="B197" s="105" t="s">
        <v>1111</v>
      </c>
      <c r="C197" s="302" t="s">
        <v>67</v>
      </c>
      <c r="F197" s="37"/>
    </row>
    <row r="198" spans="1:6" ht="38.25">
      <c r="A198" s="2" t="s">
        <v>1316</v>
      </c>
      <c r="B198" s="105" t="s">
        <v>1112</v>
      </c>
      <c r="C198" s="123"/>
      <c r="F198" s="37"/>
    </row>
    <row r="199" spans="1:6" ht="12.75">
      <c r="A199" s="2" t="s">
        <v>1316</v>
      </c>
      <c r="B199" s="90" t="s">
        <v>86</v>
      </c>
      <c r="C199" s="91"/>
      <c r="F199" s="37"/>
    </row>
    <row r="200" spans="1:6" ht="12.75">
      <c r="A200" s="2"/>
      <c r="B200" s="92"/>
      <c r="C200" s="75"/>
      <c r="D200" s="37"/>
      <c r="E200" s="37"/>
      <c r="F200" s="37"/>
    </row>
    <row r="201" ht="12.75">
      <c r="F201" s="37"/>
    </row>
    <row r="202" spans="1:6" ht="12.75">
      <c r="A202" s="2" t="s">
        <v>1317</v>
      </c>
      <c r="B202" s="3" t="s">
        <v>1056</v>
      </c>
      <c r="F202" s="37"/>
    </row>
    <row r="203" spans="1:6" ht="12.75">
      <c r="A203" s="2" t="s">
        <v>1317</v>
      </c>
      <c r="B203" s="366"/>
      <c r="C203" s="367"/>
      <c r="D203" s="368"/>
      <c r="E203" s="38" t="s">
        <v>1622</v>
      </c>
      <c r="F203" s="38" t="s">
        <v>1623</v>
      </c>
    </row>
    <row r="204" spans="1:6" ht="26.25" customHeight="1">
      <c r="A204" s="2" t="s">
        <v>1317</v>
      </c>
      <c r="B204" s="339" t="s">
        <v>1129</v>
      </c>
      <c r="C204" s="369"/>
      <c r="D204" s="370"/>
      <c r="E204" s="19" t="s">
        <v>67</v>
      </c>
      <c r="F204" s="38"/>
    </row>
    <row r="205" spans="1:6" ht="12.75">
      <c r="A205" s="2" t="s">
        <v>1317</v>
      </c>
      <c r="B205" s="381" t="s">
        <v>1130</v>
      </c>
      <c r="C205" s="381"/>
      <c r="D205" s="107"/>
      <c r="F205" s="34"/>
    </row>
    <row r="206" ht="12.75">
      <c r="F206" s="37"/>
    </row>
    <row r="207" spans="1:6" ht="12.75">
      <c r="A207" s="2" t="s">
        <v>1318</v>
      </c>
      <c r="B207" s="3" t="s">
        <v>1131</v>
      </c>
      <c r="F207" s="37"/>
    </row>
    <row r="208" spans="1:6" ht="12.75">
      <c r="A208" s="2" t="s">
        <v>1318</v>
      </c>
      <c r="B208" s="366"/>
      <c r="C208" s="367"/>
      <c r="D208" s="368"/>
      <c r="E208" s="38" t="s">
        <v>1622</v>
      </c>
      <c r="F208" s="38" t="s">
        <v>1623</v>
      </c>
    </row>
    <row r="209" spans="1:6" ht="40.5" customHeight="1">
      <c r="A209" s="2" t="s">
        <v>1318</v>
      </c>
      <c r="B209" s="339" t="s">
        <v>1583</v>
      </c>
      <c r="C209" s="369"/>
      <c r="D209" s="370"/>
      <c r="E209" s="19" t="s">
        <v>67</v>
      </c>
      <c r="F209" s="19"/>
    </row>
    <row r="210" ht="12.75">
      <c r="F210" s="37"/>
    </row>
    <row r="211" spans="1:6" ht="12.75">
      <c r="A211" s="2" t="s">
        <v>1319</v>
      </c>
      <c r="B211" s="3" t="s">
        <v>1448</v>
      </c>
      <c r="F211" s="37"/>
    </row>
    <row r="212" spans="1:6" ht="12.75">
      <c r="A212" s="2" t="s">
        <v>1319</v>
      </c>
      <c r="B212" s="366"/>
      <c r="C212" s="367"/>
      <c r="D212" s="368"/>
      <c r="E212" s="38" t="s">
        <v>1622</v>
      </c>
      <c r="F212" s="38" t="s">
        <v>1623</v>
      </c>
    </row>
    <row r="213" spans="1:6" ht="24.75" customHeight="1">
      <c r="A213" s="2" t="s">
        <v>1319</v>
      </c>
      <c r="B213" s="339" t="s">
        <v>1584</v>
      </c>
      <c r="C213" s="369"/>
      <c r="D213" s="370"/>
      <c r="E213" s="38"/>
      <c r="F213" s="19" t="s">
        <v>67</v>
      </c>
    </row>
    <row r="214" spans="1:6" ht="12.75">
      <c r="A214" s="2" t="s">
        <v>1319</v>
      </c>
      <c r="B214" s="339" t="s">
        <v>1633</v>
      </c>
      <c r="C214" s="369"/>
      <c r="D214" s="370"/>
      <c r="E214" s="38"/>
      <c r="F214" s="19"/>
    </row>
    <row r="215" spans="1:6" ht="12.75">
      <c r="A215" s="2" t="s">
        <v>1319</v>
      </c>
      <c r="B215" s="339" t="s">
        <v>1634</v>
      </c>
      <c r="C215" s="369"/>
      <c r="D215" s="370"/>
      <c r="E215" s="38"/>
      <c r="F215" s="19" t="s">
        <v>67</v>
      </c>
    </row>
    <row r="216" ht="12.75">
      <c r="F216" s="37"/>
    </row>
    <row r="217" spans="2:6" ht="15.75">
      <c r="B217" s="26" t="s">
        <v>1132</v>
      </c>
      <c r="F217" s="37"/>
    </row>
    <row r="218" spans="1:6" ht="12.75">
      <c r="A218" s="2" t="s">
        <v>1320</v>
      </c>
      <c r="B218" s="3" t="s">
        <v>1635</v>
      </c>
      <c r="F218" s="37"/>
    </row>
    <row r="219" spans="1:6" ht="12.75">
      <c r="A219" s="2" t="s">
        <v>1320</v>
      </c>
      <c r="B219" s="366"/>
      <c r="C219" s="367"/>
      <c r="D219" s="368"/>
      <c r="E219" s="38" t="s">
        <v>1622</v>
      </c>
      <c r="F219" s="38" t="s">
        <v>1623</v>
      </c>
    </row>
    <row r="220" spans="1:6" ht="66" customHeight="1">
      <c r="A220" s="2" t="s">
        <v>1320</v>
      </c>
      <c r="B220" s="339" t="s">
        <v>1636</v>
      </c>
      <c r="C220" s="369"/>
      <c r="D220" s="370"/>
      <c r="E220" s="38"/>
      <c r="F220" s="19" t="s">
        <v>67</v>
      </c>
    </row>
    <row r="221" spans="1:6" ht="12.75">
      <c r="A221" s="2" t="s">
        <v>1320</v>
      </c>
      <c r="B221" s="371" t="s">
        <v>1637</v>
      </c>
      <c r="C221" s="371"/>
      <c r="D221" s="372"/>
      <c r="E221" s="125"/>
      <c r="F221" s="125"/>
    </row>
    <row r="222" spans="1:6" ht="12.75">
      <c r="A222" s="2" t="s">
        <v>1320</v>
      </c>
      <c r="B222" s="363" t="s">
        <v>1638</v>
      </c>
      <c r="C222" s="363"/>
      <c r="D222" s="363"/>
      <c r="E222" s="124"/>
      <c r="F222" s="125"/>
    </row>
    <row r="223" spans="1:6" ht="12.75">
      <c r="A223" s="2" t="s">
        <v>1320</v>
      </c>
      <c r="B223" s="363" t="s">
        <v>1639</v>
      </c>
      <c r="C223" s="363"/>
      <c r="D223" s="363"/>
      <c r="E223" s="124"/>
      <c r="F223" s="125"/>
    </row>
    <row r="224" spans="1:6" ht="12.75">
      <c r="A224" s="2" t="s">
        <v>1320</v>
      </c>
      <c r="B224" s="363" t="s">
        <v>1640</v>
      </c>
      <c r="C224" s="363"/>
      <c r="D224" s="363"/>
      <c r="E224" s="124"/>
      <c r="F224" s="125"/>
    </row>
    <row r="225" spans="1:6" ht="12.75">
      <c r="A225" s="2" t="s">
        <v>1320</v>
      </c>
      <c r="B225" s="363" t="s">
        <v>1641</v>
      </c>
      <c r="C225" s="363"/>
      <c r="D225" s="363"/>
      <c r="E225" s="124"/>
      <c r="F225" s="125"/>
    </row>
    <row r="226" spans="1:6" ht="12.75">
      <c r="A226" s="2" t="s">
        <v>1320</v>
      </c>
      <c r="B226" s="373" t="s">
        <v>12</v>
      </c>
      <c r="C226" s="373"/>
      <c r="D226" s="373"/>
      <c r="E226" s="125"/>
      <c r="F226" s="125"/>
    </row>
    <row r="227" spans="1:6" ht="12.75">
      <c r="A227" s="2" t="s">
        <v>1320</v>
      </c>
      <c r="B227" s="363" t="s">
        <v>1642</v>
      </c>
      <c r="C227" s="363"/>
      <c r="D227" s="363"/>
      <c r="E227" s="126"/>
      <c r="F227" s="125"/>
    </row>
    <row r="228" spans="1:6" ht="12.75">
      <c r="A228" s="2" t="s">
        <v>1320</v>
      </c>
      <c r="B228" s="374" t="s">
        <v>1643</v>
      </c>
      <c r="C228" s="374"/>
      <c r="D228" s="374"/>
      <c r="E228" s="127"/>
      <c r="F228" s="125"/>
    </row>
    <row r="229" spans="1:6" ht="12.75">
      <c r="A229" s="2" t="s">
        <v>1320</v>
      </c>
      <c r="B229" s="375" t="s">
        <v>1644</v>
      </c>
      <c r="C229" s="371"/>
      <c r="D229" s="371"/>
      <c r="E229" s="376"/>
      <c r="F229" s="377"/>
    </row>
    <row r="230" spans="1:6" ht="12.75">
      <c r="A230" s="2"/>
      <c r="B230" s="378"/>
      <c r="C230" s="379"/>
      <c r="D230" s="379"/>
      <c r="E230" s="379"/>
      <c r="F230" s="380"/>
    </row>
    <row r="231" ht="12.75">
      <c r="F231" s="37"/>
    </row>
    <row r="232" spans="1:6" ht="12.75">
      <c r="A232" s="2" t="s">
        <v>1321</v>
      </c>
      <c r="B232" s="3" t="s">
        <v>1133</v>
      </c>
      <c r="F232" s="37"/>
    </row>
    <row r="233" spans="1:6" ht="12.75">
      <c r="A233" s="2" t="s">
        <v>1321</v>
      </c>
      <c r="B233" s="366"/>
      <c r="C233" s="367"/>
      <c r="D233" s="368"/>
      <c r="E233" s="38" t="s">
        <v>1622</v>
      </c>
      <c r="F233" s="38" t="s">
        <v>1623</v>
      </c>
    </row>
    <row r="234" spans="1:6" ht="52.5" customHeight="1">
      <c r="A234" s="2" t="s">
        <v>1321</v>
      </c>
      <c r="B234" s="339" t="s">
        <v>1455</v>
      </c>
      <c r="C234" s="369"/>
      <c r="D234" s="370"/>
      <c r="E234" s="38"/>
      <c r="F234" s="19" t="s">
        <v>67</v>
      </c>
    </row>
    <row r="235" spans="1:5" ht="12.75">
      <c r="A235" s="2" t="s">
        <v>1321</v>
      </c>
      <c r="B235" s="371" t="s">
        <v>1637</v>
      </c>
      <c r="C235" s="371"/>
      <c r="D235" s="372"/>
      <c r="E235" s="125"/>
    </row>
    <row r="236" spans="1:5" ht="12.75">
      <c r="A236" s="2" t="s">
        <v>1321</v>
      </c>
      <c r="B236" s="363" t="s">
        <v>1645</v>
      </c>
      <c r="C236" s="363"/>
      <c r="D236" s="363"/>
      <c r="E236" s="124"/>
    </row>
    <row r="237" spans="1:5" ht="12.75">
      <c r="A237" s="2" t="s">
        <v>1321</v>
      </c>
      <c r="B237" s="363" t="s">
        <v>1646</v>
      </c>
      <c r="C237" s="363"/>
      <c r="D237" s="363"/>
      <c r="E237" s="124"/>
    </row>
  </sheetData>
  <sheetProtection/>
  <mergeCells count="99">
    <mergeCell ref="B187:D187"/>
    <mergeCell ref="B165:C165"/>
    <mergeCell ref="B166:C166"/>
    <mergeCell ref="B167:C167"/>
    <mergeCell ref="B169:D169"/>
    <mergeCell ref="B170:D170"/>
    <mergeCell ref="B186:D186"/>
    <mergeCell ref="B163:F163"/>
    <mergeCell ref="B156:D156"/>
    <mergeCell ref="B157:D157"/>
    <mergeCell ref="B158:D158"/>
    <mergeCell ref="B159:D159"/>
    <mergeCell ref="B164:C164"/>
    <mergeCell ref="B126:F126"/>
    <mergeCell ref="D128:E128"/>
    <mergeCell ref="D129:E129"/>
    <mergeCell ref="B138:F138"/>
    <mergeCell ref="B160:D160"/>
    <mergeCell ref="B161:E161"/>
    <mergeCell ref="B18:D18"/>
    <mergeCell ref="B117:D117"/>
    <mergeCell ref="B56:D56"/>
    <mergeCell ref="B36:F36"/>
    <mergeCell ref="B50:F50"/>
    <mergeCell ref="B32:C32"/>
    <mergeCell ref="B33:C33"/>
    <mergeCell ref="B34:C34"/>
    <mergeCell ref="B84:F84"/>
    <mergeCell ref="B104:F104"/>
    <mergeCell ref="B58:F58"/>
    <mergeCell ref="B121:F121"/>
    <mergeCell ref="B120:F120"/>
    <mergeCell ref="B83:D83"/>
    <mergeCell ref="B82:D82"/>
    <mergeCell ref="B109:F109"/>
    <mergeCell ref="C110:E110"/>
    <mergeCell ref="C85:G85"/>
    <mergeCell ref="B80:G80"/>
    <mergeCell ref="B94:G94"/>
    <mergeCell ref="B155:F155"/>
    <mergeCell ref="A1:F1"/>
    <mergeCell ref="B5:D5"/>
    <mergeCell ref="B6:D6"/>
    <mergeCell ref="B8:D8"/>
    <mergeCell ref="B4:F4"/>
    <mergeCell ref="B51:D51"/>
    <mergeCell ref="B52:D52"/>
    <mergeCell ref="B55:D55"/>
    <mergeCell ref="B118:D118"/>
    <mergeCell ref="B31:F31"/>
    <mergeCell ref="B27:C27"/>
    <mergeCell ref="B28:C28"/>
    <mergeCell ref="B29:C29"/>
    <mergeCell ref="B9:D9"/>
    <mergeCell ref="B11:D11"/>
    <mergeCell ref="B12:D12"/>
    <mergeCell ref="B17:F17"/>
    <mergeCell ref="B14:D14"/>
    <mergeCell ref="B15:D15"/>
    <mergeCell ref="B203:D203"/>
    <mergeCell ref="B204:D204"/>
    <mergeCell ref="B205:C205"/>
    <mergeCell ref="B208:D208"/>
    <mergeCell ref="B19:D19"/>
    <mergeCell ref="B124:F124"/>
    <mergeCell ref="B20:D20"/>
    <mergeCell ref="B21:D21"/>
    <mergeCell ref="B22:D22"/>
    <mergeCell ref="B23:D23"/>
    <mergeCell ref="B215:D215"/>
    <mergeCell ref="B219:D219"/>
    <mergeCell ref="B220:D220"/>
    <mergeCell ref="B221:D221"/>
    <mergeCell ref="B209:D209"/>
    <mergeCell ref="B212:D212"/>
    <mergeCell ref="B213:D213"/>
    <mergeCell ref="B214:D214"/>
    <mergeCell ref="B228:D228"/>
    <mergeCell ref="B229:F230"/>
    <mergeCell ref="B222:D222"/>
    <mergeCell ref="B223:D223"/>
    <mergeCell ref="B224:D224"/>
    <mergeCell ref="B225:D225"/>
    <mergeCell ref="B53:D53"/>
    <mergeCell ref="B54:D54"/>
    <mergeCell ref="B168:C168"/>
    <mergeCell ref="B237:D237"/>
    <mergeCell ref="B233:D233"/>
    <mergeCell ref="B234:D234"/>
    <mergeCell ref="B235:D235"/>
    <mergeCell ref="B236:D236"/>
    <mergeCell ref="B226:D226"/>
    <mergeCell ref="B227:D227"/>
    <mergeCell ref="B100:D100"/>
    <mergeCell ref="B101:D101"/>
    <mergeCell ref="B99:G99"/>
    <mergeCell ref="B95:D95"/>
    <mergeCell ref="B96:D96"/>
    <mergeCell ref="B97:D97"/>
  </mergeCells>
  <printOptions/>
  <pageMargins left="0.75" right="0.75" top="1" bottom="1" header="0.5" footer="0.5"/>
  <pageSetup fitToHeight="10" horizontalDpi="600" verticalDpi="600" orientation="portrait" scale="91" r:id="rId1"/>
  <headerFooter alignWithMargins="0">
    <oddHeader>&amp;CCommon Data Set 2004-05</oddHeader>
    <oddFooter>&amp;C&amp;A&amp;RPage &amp;P</oddFooter>
  </headerFooter>
  <rowBreaks count="6" manualBreakCount="6">
    <brk id="35" max="255" man="1"/>
    <brk id="78" max="255" man="1"/>
    <brk id="108" max="255" man="1"/>
    <brk id="137" max="255" man="1"/>
    <brk id="179" max="255" man="1"/>
    <brk id="216" max="255" man="1"/>
  </rowBreaks>
</worksheet>
</file>

<file path=xl/worksheets/sheet6.xml><?xml version="1.0" encoding="utf-8"?>
<worksheet xmlns="http://schemas.openxmlformats.org/spreadsheetml/2006/main" xmlns:r="http://schemas.openxmlformats.org/officeDocument/2006/relationships">
  <dimension ref="A1:G68"/>
  <sheetViews>
    <sheetView showGridLines="0" view="pageBreakPreview" zoomScaleNormal="83" zoomScaleSheetLayoutView="100" zoomScalePageLayoutView="0" workbookViewId="0" topLeftCell="A1">
      <selection activeCell="A1" sqref="A1:G1"/>
    </sheetView>
  </sheetViews>
  <sheetFormatPr defaultColWidth="0" defaultRowHeight="12.75" zeroHeight="1"/>
  <cols>
    <col min="1" max="1" width="4.421875" style="1" customWidth="1"/>
    <col min="2" max="2" width="22.7109375" style="0" customWidth="1"/>
    <col min="3" max="7" width="12.7109375" style="0" customWidth="1"/>
    <col min="8" max="16384" width="0" style="0" hidden="1" customWidth="1"/>
  </cols>
  <sheetData>
    <row r="1" spans="1:7" ht="18">
      <c r="A1" s="330" t="s">
        <v>1647</v>
      </c>
      <c r="B1" s="330"/>
      <c r="C1" s="330"/>
      <c r="D1" s="330"/>
      <c r="E1" s="330"/>
      <c r="F1" s="330"/>
      <c r="G1" s="330"/>
    </row>
    <row r="2" ht="12.75"/>
    <row r="3" ht="15.75">
      <c r="B3" s="26" t="s">
        <v>1648</v>
      </c>
    </row>
    <row r="4" spans="1:7" ht="12.75">
      <c r="A4" s="2" t="s">
        <v>121</v>
      </c>
      <c r="B4" s="366"/>
      <c r="C4" s="367"/>
      <c r="D4" s="368"/>
      <c r="E4" s="38" t="s">
        <v>1622</v>
      </c>
      <c r="F4" s="38" t="s">
        <v>1623</v>
      </c>
      <c r="G4" s="132"/>
    </row>
    <row r="5" spans="1:7" ht="26.25" customHeight="1">
      <c r="A5" s="2" t="s">
        <v>121</v>
      </c>
      <c r="B5" s="339" t="s">
        <v>119</v>
      </c>
      <c r="C5" s="369"/>
      <c r="D5" s="370"/>
      <c r="E5" s="19" t="s">
        <v>67</v>
      </c>
      <c r="F5" s="38"/>
      <c r="G5" s="53"/>
    </row>
    <row r="6" spans="1:7" ht="41.25" customHeight="1">
      <c r="A6" s="2" t="s">
        <v>121</v>
      </c>
      <c r="B6" s="339" t="s">
        <v>120</v>
      </c>
      <c r="C6" s="369"/>
      <c r="D6" s="370"/>
      <c r="E6" s="19" t="s">
        <v>67</v>
      </c>
      <c r="F6" s="38"/>
      <c r="G6" s="37"/>
    </row>
    <row r="7" spans="2:7" ht="12.75">
      <c r="B7" s="106"/>
      <c r="C7" s="106"/>
      <c r="D7" s="106"/>
      <c r="E7" s="125"/>
      <c r="F7" s="125"/>
      <c r="G7" s="37"/>
    </row>
    <row r="8" spans="1:7" ht="29.25" customHeight="1">
      <c r="A8" s="2" t="s">
        <v>122</v>
      </c>
      <c r="B8" s="436" t="s">
        <v>13</v>
      </c>
      <c r="C8" s="436"/>
      <c r="D8" s="436"/>
      <c r="E8" s="436"/>
      <c r="F8" s="436"/>
      <c r="G8" s="436"/>
    </row>
    <row r="9" spans="1:6" ht="25.5">
      <c r="A9" s="2" t="s">
        <v>122</v>
      </c>
      <c r="B9" s="133"/>
      <c r="C9" s="140" t="s">
        <v>1649</v>
      </c>
      <c r="D9" s="140" t="s">
        <v>1021</v>
      </c>
      <c r="E9" s="140" t="s">
        <v>1022</v>
      </c>
      <c r="F9" s="128"/>
    </row>
    <row r="10" spans="1:6" ht="12.75">
      <c r="A10" s="2" t="s">
        <v>122</v>
      </c>
      <c r="B10" s="18" t="s">
        <v>1234</v>
      </c>
      <c r="C10" s="129">
        <v>2009</v>
      </c>
      <c r="D10" s="129">
        <v>1866</v>
      </c>
      <c r="E10" s="129">
        <v>1253</v>
      </c>
      <c r="F10" s="130"/>
    </row>
    <row r="11" spans="1:6" ht="12.75">
      <c r="A11" s="2" t="s">
        <v>122</v>
      </c>
      <c r="B11" s="18" t="s">
        <v>1235</v>
      </c>
      <c r="C11" s="129">
        <v>2497</v>
      </c>
      <c r="D11" s="129">
        <v>2369</v>
      </c>
      <c r="E11" s="129">
        <v>1540</v>
      </c>
      <c r="F11" s="130"/>
    </row>
    <row r="12" spans="1:6" ht="12.75">
      <c r="A12" s="2" t="s">
        <v>122</v>
      </c>
      <c r="B12" s="20" t="s">
        <v>1023</v>
      </c>
      <c r="C12" s="131">
        <f>SUM(C10:C11)</f>
        <v>4506</v>
      </c>
      <c r="D12" s="131">
        <f>SUM(D10:D11)</f>
        <v>4235</v>
      </c>
      <c r="E12" s="131">
        <f>SUM(E10:E11)</f>
        <v>2793</v>
      </c>
      <c r="F12" s="130"/>
    </row>
    <row r="13" ht="12.75"/>
    <row r="14" spans="2:3" ht="15.75">
      <c r="B14" s="430" t="s">
        <v>1024</v>
      </c>
      <c r="C14" s="425"/>
    </row>
    <row r="15" spans="1:4" ht="12.75">
      <c r="A15" s="2" t="s">
        <v>123</v>
      </c>
      <c r="B15" s="431" t="s">
        <v>1025</v>
      </c>
      <c r="C15" s="431"/>
      <c r="D15" s="431"/>
    </row>
    <row r="16" spans="1:3" ht="15">
      <c r="A16" s="2" t="s">
        <v>123</v>
      </c>
      <c r="B16" s="134" t="s">
        <v>1026</v>
      </c>
      <c r="C16" s="303" t="s">
        <v>1523</v>
      </c>
    </row>
    <row r="17" spans="1:3" ht="15">
      <c r="A17" s="2" t="s">
        <v>123</v>
      </c>
      <c r="B17" s="134" t="s">
        <v>126</v>
      </c>
      <c r="C17" s="303"/>
    </row>
    <row r="18" spans="1:3" ht="15">
      <c r="A18" s="2" t="s">
        <v>123</v>
      </c>
      <c r="B18" s="134" t="s">
        <v>1027</v>
      </c>
      <c r="C18" s="303" t="s">
        <v>1523</v>
      </c>
    </row>
    <row r="19" spans="1:3" ht="15">
      <c r="A19" s="2" t="s">
        <v>123</v>
      </c>
      <c r="B19" s="134" t="s">
        <v>1028</v>
      </c>
      <c r="C19" s="303" t="s">
        <v>1523</v>
      </c>
    </row>
    <row r="20" ht="12.75"/>
    <row r="21" spans="1:7" ht="12.75" customHeight="1">
      <c r="A21" s="2" t="s">
        <v>124</v>
      </c>
      <c r="B21" s="366"/>
      <c r="C21" s="367"/>
      <c r="D21" s="368"/>
      <c r="E21" s="38" t="s">
        <v>1622</v>
      </c>
      <c r="F21" s="38" t="s">
        <v>1623</v>
      </c>
      <c r="G21" s="34"/>
    </row>
    <row r="22" spans="1:7" ht="40.5" customHeight="1">
      <c r="A22" s="2" t="s">
        <v>124</v>
      </c>
      <c r="B22" s="339" t="s">
        <v>1029</v>
      </c>
      <c r="C22" s="369"/>
      <c r="D22" s="370"/>
      <c r="E22" s="19" t="s">
        <v>67</v>
      </c>
      <c r="F22" s="19"/>
      <c r="G22" s="34"/>
    </row>
    <row r="23" spans="1:7" ht="24.75" customHeight="1">
      <c r="A23" s="2" t="s">
        <v>124</v>
      </c>
      <c r="B23" s="363" t="s">
        <v>127</v>
      </c>
      <c r="C23" s="363"/>
      <c r="D23" s="363"/>
      <c r="E23" s="126">
        <v>30</v>
      </c>
      <c r="F23" s="125"/>
      <c r="G23" s="34"/>
    </row>
    <row r="24" ht="12.75"/>
    <row r="25" spans="1:6" ht="12.75">
      <c r="A25" s="2" t="s">
        <v>125</v>
      </c>
      <c r="B25" s="437" t="s">
        <v>1602</v>
      </c>
      <c r="C25" s="400"/>
      <c r="D25" s="400"/>
      <c r="E25" s="400"/>
      <c r="F25" s="93"/>
    </row>
    <row r="26" spans="1:7" ht="22.5">
      <c r="A26" s="2" t="s">
        <v>125</v>
      </c>
      <c r="B26" s="136"/>
      <c r="C26" s="137" t="s">
        <v>1603</v>
      </c>
      <c r="D26" s="137" t="s">
        <v>1604</v>
      </c>
      <c r="E26" s="137" t="s">
        <v>1605</v>
      </c>
      <c r="F26" s="137" t="s">
        <v>1606</v>
      </c>
      <c r="G26" s="137" t="s">
        <v>1607</v>
      </c>
    </row>
    <row r="27" spans="1:7" ht="12.75">
      <c r="A27" s="2" t="s">
        <v>125</v>
      </c>
      <c r="B27" s="8" t="s">
        <v>1608</v>
      </c>
      <c r="C27" s="19"/>
      <c r="D27" s="19"/>
      <c r="E27" s="19"/>
      <c r="F27" s="19" t="s">
        <v>67</v>
      </c>
      <c r="G27" s="19"/>
    </row>
    <row r="28" spans="1:7" ht="12.75">
      <c r="A28" s="2" t="s">
        <v>125</v>
      </c>
      <c r="B28" s="8" t="s">
        <v>1609</v>
      </c>
      <c r="C28" s="19" t="s">
        <v>67</v>
      </c>
      <c r="D28" s="19"/>
      <c r="E28" s="19"/>
      <c r="F28" s="19"/>
      <c r="G28" s="19"/>
    </row>
    <row r="29" spans="1:7" ht="25.5">
      <c r="A29" s="2" t="s">
        <v>125</v>
      </c>
      <c r="B29" s="8" t="s">
        <v>1610</v>
      </c>
      <c r="C29" s="19"/>
      <c r="D29" s="19"/>
      <c r="E29" s="19"/>
      <c r="F29" s="19"/>
      <c r="G29" s="19" t="s">
        <v>67</v>
      </c>
    </row>
    <row r="30" spans="1:7" ht="12.75">
      <c r="A30" s="2" t="s">
        <v>125</v>
      </c>
      <c r="B30" s="8" t="s">
        <v>997</v>
      </c>
      <c r="C30" s="19"/>
      <c r="D30" s="19"/>
      <c r="E30" s="19"/>
      <c r="F30" s="19"/>
      <c r="G30" s="19" t="s">
        <v>67</v>
      </c>
    </row>
    <row r="31" spans="1:7" ht="12.75">
      <c r="A31" s="2" t="s">
        <v>125</v>
      </c>
      <c r="B31" s="8" t="s">
        <v>994</v>
      </c>
      <c r="C31" s="19"/>
      <c r="D31" s="19"/>
      <c r="E31" s="19"/>
      <c r="F31" s="19" t="s">
        <v>67</v>
      </c>
      <c r="G31" s="19"/>
    </row>
    <row r="32" spans="1:7" ht="40.5" customHeight="1">
      <c r="A32" s="2" t="s">
        <v>125</v>
      </c>
      <c r="B32" s="8" t="s">
        <v>1611</v>
      </c>
      <c r="C32" s="19" t="s">
        <v>67</v>
      </c>
      <c r="D32" s="19"/>
      <c r="E32" s="19"/>
      <c r="F32" s="19"/>
      <c r="G32" s="19"/>
    </row>
    <row r="33" ht="12.75"/>
    <row r="34" spans="1:7" ht="27" customHeight="1">
      <c r="A34" s="2" t="s">
        <v>1554</v>
      </c>
      <c r="B34" s="363" t="s">
        <v>1552</v>
      </c>
      <c r="C34" s="363"/>
      <c r="D34" s="363"/>
      <c r="E34" s="138"/>
      <c r="F34" s="78"/>
      <c r="G34" s="34"/>
    </row>
    <row r="35" ht="12.75"/>
    <row r="36" spans="1:7" ht="26.25" customHeight="1">
      <c r="A36" s="2" t="s">
        <v>1555</v>
      </c>
      <c r="B36" s="363" t="s">
        <v>1553</v>
      </c>
      <c r="C36" s="363"/>
      <c r="D36" s="363"/>
      <c r="E36" s="138">
        <v>2</v>
      </c>
      <c r="F36" s="78"/>
      <c r="G36" s="34"/>
    </row>
    <row r="37" ht="12.75"/>
    <row r="38" spans="1:7" ht="12.75">
      <c r="A38" s="2" t="s">
        <v>1556</v>
      </c>
      <c r="B38" s="375" t="s">
        <v>1524</v>
      </c>
      <c r="C38" s="371"/>
      <c r="D38" s="371"/>
      <c r="E38" s="371"/>
      <c r="F38" s="371"/>
      <c r="G38" s="432"/>
    </row>
    <row r="39" spans="1:7" ht="12.75">
      <c r="A39" s="2"/>
      <c r="B39" s="433"/>
      <c r="C39" s="434"/>
      <c r="D39" s="434"/>
      <c r="E39" s="434"/>
      <c r="F39" s="434"/>
      <c r="G39" s="435"/>
    </row>
    <row r="40" ht="12.75"/>
    <row r="41" spans="1:7" ht="37.5" customHeight="1">
      <c r="A41" s="2" t="s">
        <v>1558</v>
      </c>
      <c r="B41" s="434" t="s">
        <v>1557</v>
      </c>
      <c r="C41" s="434"/>
      <c r="D41" s="434"/>
      <c r="E41" s="434"/>
      <c r="F41" s="434"/>
      <c r="G41" s="434"/>
    </row>
    <row r="42" spans="1:7" ht="22.5">
      <c r="A42" s="2" t="s">
        <v>1558</v>
      </c>
      <c r="B42" s="136"/>
      <c r="C42" s="253" t="s">
        <v>1612</v>
      </c>
      <c r="D42" s="253" t="s">
        <v>1613</v>
      </c>
      <c r="E42" s="253" t="s">
        <v>1614</v>
      </c>
      <c r="F42" s="253" t="s">
        <v>1615</v>
      </c>
      <c r="G42" s="253" t="s">
        <v>1616</v>
      </c>
    </row>
    <row r="43" spans="1:7" ht="12.75">
      <c r="A43" s="2" t="s">
        <v>1558</v>
      </c>
      <c r="B43" s="9" t="s">
        <v>1026</v>
      </c>
      <c r="C43" s="139">
        <v>38443</v>
      </c>
      <c r="D43" s="139">
        <v>38534</v>
      </c>
      <c r="E43" s="139"/>
      <c r="F43" s="139"/>
      <c r="G43" s="102" t="s">
        <v>67</v>
      </c>
    </row>
    <row r="44" spans="1:7" ht="12.75">
      <c r="A44" s="2" t="s">
        <v>1558</v>
      </c>
      <c r="B44" s="9" t="s">
        <v>126</v>
      </c>
      <c r="C44" s="139"/>
      <c r="D44" s="139"/>
      <c r="E44" s="139"/>
      <c r="F44" s="139"/>
      <c r="G44" s="102"/>
    </row>
    <row r="45" spans="1:7" ht="12.75">
      <c r="A45" s="2" t="s">
        <v>1558</v>
      </c>
      <c r="B45" s="9" t="s">
        <v>1027</v>
      </c>
      <c r="C45" s="139">
        <v>38657</v>
      </c>
      <c r="D45" s="139">
        <v>38687</v>
      </c>
      <c r="E45" s="139"/>
      <c r="F45" s="139"/>
      <c r="G45" s="102" t="s">
        <v>67</v>
      </c>
    </row>
    <row r="46" spans="1:7" ht="12.75">
      <c r="A46" s="2" t="s">
        <v>1558</v>
      </c>
      <c r="B46" s="9" t="s">
        <v>1028</v>
      </c>
      <c r="C46" s="139">
        <v>38412</v>
      </c>
      <c r="D46" s="139">
        <v>38473</v>
      </c>
      <c r="E46" s="139"/>
      <c r="F46" s="139"/>
      <c r="G46" s="102" t="s">
        <v>67</v>
      </c>
    </row>
    <row r="47" ht="12.75"/>
    <row r="48" spans="1:7" ht="12.75" customHeight="1">
      <c r="A48" s="2" t="s">
        <v>1559</v>
      </c>
      <c r="B48" s="366"/>
      <c r="C48" s="367"/>
      <c r="D48" s="368"/>
      <c r="E48" s="38" t="s">
        <v>1622</v>
      </c>
      <c r="F48" s="38" t="s">
        <v>1623</v>
      </c>
      <c r="G48" s="132"/>
    </row>
    <row r="49" spans="1:7" ht="26.25" customHeight="1">
      <c r="A49" s="2" t="s">
        <v>1559</v>
      </c>
      <c r="B49" s="339" t="s">
        <v>116</v>
      </c>
      <c r="C49" s="369"/>
      <c r="D49" s="370"/>
      <c r="E49" s="38"/>
      <c r="F49" s="38"/>
      <c r="G49" s="53"/>
    </row>
    <row r="50" spans="2:6" ht="12.75">
      <c r="B50" s="106"/>
      <c r="C50" s="106"/>
      <c r="D50" s="106"/>
      <c r="E50" s="125"/>
      <c r="F50" s="125"/>
    </row>
    <row r="51" spans="1:7" ht="12.75">
      <c r="A51" s="2" t="s">
        <v>1560</v>
      </c>
      <c r="B51" s="375" t="s">
        <v>173</v>
      </c>
      <c r="C51" s="371"/>
      <c r="D51" s="371"/>
      <c r="E51" s="371"/>
      <c r="F51" s="371"/>
      <c r="G51" s="432"/>
    </row>
    <row r="52" spans="1:7" ht="12.75">
      <c r="A52" s="2"/>
      <c r="B52" s="433"/>
      <c r="C52" s="434"/>
      <c r="D52" s="434"/>
      <c r="E52" s="434"/>
      <c r="F52" s="434"/>
      <c r="G52" s="435"/>
    </row>
    <row r="53" ht="12.75"/>
    <row r="54" spans="2:3" ht="15.75">
      <c r="B54" s="430" t="s">
        <v>1561</v>
      </c>
      <c r="C54" s="425"/>
    </row>
    <row r="55" spans="1:7" ht="27.75" customHeight="1">
      <c r="A55" s="2" t="s">
        <v>1562</v>
      </c>
      <c r="B55" s="363" t="s">
        <v>1563</v>
      </c>
      <c r="C55" s="363"/>
      <c r="D55" s="363"/>
      <c r="E55" s="304" t="s">
        <v>1525</v>
      </c>
      <c r="G55" s="34"/>
    </row>
    <row r="56" ht="12.75"/>
    <row r="57" spans="1:6" ht="12.75">
      <c r="A57" s="2" t="s">
        <v>1566</v>
      </c>
      <c r="B57" s="366"/>
      <c r="C57" s="367"/>
      <c r="D57" s="368"/>
      <c r="E57" s="38" t="s">
        <v>117</v>
      </c>
      <c r="F57" s="38" t="s">
        <v>1564</v>
      </c>
    </row>
    <row r="58" spans="1:6" ht="26.25" customHeight="1">
      <c r="A58" s="2" t="s">
        <v>1566</v>
      </c>
      <c r="B58" s="339" t="s">
        <v>1565</v>
      </c>
      <c r="C58" s="369"/>
      <c r="D58" s="370"/>
      <c r="E58" s="38">
        <v>66</v>
      </c>
      <c r="F58" s="38" t="s">
        <v>1526</v>
      </c>
    </row>
    <row r="59" ht="12.75"/>
    <row r="60" spans="1:6" ht="12.75">
      <c r="A60" s="2" t="s">
        <v>1568</v>
      </c>
      <c r="B60" s="366"/>
      <c r="C60" s="367"/>
      <c r="D60" s="368"/>
      <c r="E60" s="38" t="s">
        <v>117</v>
      </c>
      <c r="F60" s="38" t="s">
        <v>1564</v>
      </c>
    </row>
    <row r="61" spans="1:6" ht="27" customHeight="1">
      <c r="A61" s="2" t="s">
        <v>1568</v>
      </c>
      <c r="B61" s="339" t="s">
        <v>1567</v>
      </c>
      <c r="C61" s="369"/>
      <c r="D61" s="370"/>
      <c r="E61" s="38"/>
      <c r="F61" s="19" t="s">
        <v>1526</v>
      </c>
    </row>
    <row r="62" spans="2:7" ht="12.75">
      <c r="B62" s="6"/>
      <c r="C62" s="6"/>
      <c r="D62" s="6"/>
      <c r="E62" s="6"/>
      <c r="F62" s="6"/>
      <c r="G62" s="6"/>
    </row>
    <row r="63" spans="1:7" ht="27.75" customHeight="1">
      <c r="A63" s="2" t="s">
        <v>1569</v>
      </c>
      <c r="B63" s="363" t="s">
        <v>118</v>
      </c>
      <c r="C63" s="363"/>
      <c r="D63" s="363"/>
      <c r="E63" s="138"/>
      <c r="F63" s="33"/>
      <c r="G63" s="34"/>
    </row>
    <row r="64" spans="1:7" ht="12.75">
      <c r="A64" s="2"/>
      <c r="B64" s="33"/>
      <c r="C64" s="33"/>
      <c r="D64" s="33"/>
      <c r="E64" s="33"/>
      <c r="F64" s="33"/>
      <c r="G64" s="34"/>
    </row>
    <row r="65" spans="1:7" ht="26.25" customHeight="1">
      <c r="A65" s="2" t="s">
        <v>1570</v>
      </c>
      <c r="B65" s="363" t="s">
        <v>1571</v>
      </c>
      <c r="C65" s="363"/>
      <c r="D65" s="363"/>
      <c r="E65" s="138">
        <v>30</v>
      </c>
      <c r="F65" s="33"/>
      <c r="G65" s="34"/>
    </row>
    <row r="66" spans="1:7" ht="12.75">
      <c r="A66" s="2"/>
      <c r="B66" s="33"/>
      <c r="C66" s="33"/>
      <c r="D66" s="33"/>
      <c r="E66" s="33"/>
      <c r="F66" s="33"/>
      <c r="G66" s="34"/>
    </row>
    <row r="67" spans="1:7" ht="12.75">
      <c r="A67" s="2" t="s">
        <v>1572</v>
      </c>
      <c r="B67" s="375" t="s">
        <v>174</v>
      </c>
      <c r="C67" s="371"/>
      <c r="D67" s="371"/>
      <c r="E67" s="371"/>
      <c r="F67" s="371"/>
      <c r="G67" s="432"/>
    </row>
    <row r="68" spans="1:7" ht="12.75">
      <c r="A68" s="2"/>
      <c r="B68" s="433"/>
      <c r="C68" s="434"/>
      <c r="D68" s="434"/>
      <c r="E68" s="434"/>
      <c r="F68" s="434"/>
      <c r="G68" s="435"/>
    </row>
  </sheetData>
  <sheetProtection/>
  <mergeCells count="27">
    <mergeCell ref="B58:D58"/>
    <mergeCell ref="B60:D60"/>
    <mergeCell ref="B61:D61"/>
    <mergeCell ref="B63:D63"/>
    <mergeCell ref="B65:D65"/>
    <mergeCell ref="B67:G68"/>
    <mergeCell ref="B48:D48"/>
    <mergeCell ref="B49:D49"/>
    <mergeCell ref="B51:G52"/>
    <mergeCell ref="B54:C54"/>
    <mergeCell ref="B55:D55"/>
    <mergeCell ref="B57:D57"/>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 ref="B36:D36"/>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C45"/>
  <sheetViews>
    <sheetView showGridLines="0" view="pageBreakPreview" zoomScaleNormal="83" zoomScaleSheetLayoutView="100" zoomScalePageLayoutView="0" workbookViewId="0" topLeftCell="A1">
      <selection activeCell="A1" sqref="A1:C1"/>
    </sheetView>
  </sheetViews>
  <sheetFormatPr defaultColWidth="0" defaultRowHeight="12.75" zeroHeight="1"/>
  <cols>
    <col min="1" max="1" width="4.421875" style="1" customWidth="1"/>
    <col min="2" max="2" width="66.28125" style="0" customWidth="1"/>
    <col min="3" max="3" width="12.7109375" style="0" customWidth="1"/>
    <col min="4" max="16384" width="0" style="0" hidden="1" customWidth="1"/>
  </cols>
  <sheetData>
    <row r="1" spans="1:3" ht="18">
      <c r="A1" s="330" t="s">
        <v>87</v>
      </c>
      <c r="B1" s="330"/>
      <c r="C1" s="330"/>
    </row>
    <row r="2" spans="1:3" ht="28.5" customHeight="1">
      <c r="A2" s="2" t="s">
        <v>1459</v>
      </c>
      <c r="B2" s="355" t="s">
        <v>88</v>
      </c>
      <c r="C2" s="356"/>
    </row>
    <row r="3" spans="1:3" ht="12.75">
      <c r="A3" s="2" t="s">
        <v>1459</v>
      </c>
      <c r="B3" s="9" t="s">
        <v>89</v>
      </c>
      <c r="C3" s="197"/>
    </row>
    <row r="4" spans="1:3" ht="12.75">
      <c r="A4" s="2" t="s">
        <v>1459</v>
      </c>
      <c r="B4" s="9" t="s">
        <v>90</v>
      </c>
      <c r="C4" s="197"/>
    </row>
    <row r="5" spans="1:3" ht="12.75">
      <c r="A5" s="2" t="s">
        <v>1459</v>
      </c>
      <c r="B5" s="9" t="s">
        <v>91</v>
      </c>
      <c r="C5" s="197"/>
    </row>
    <row r="6" spans="1:3" ht="12.75">
      <c r="A6" s="2" t="s">
        <v>1459</v>
      </c>
      <c r="B6" s="9" t="s">
        <v>92</v>
      </c>
      <c r="C6" s="197" t="s">
        <v>67</v>
      </c>
    </row>
    <row r="7" spans="1:3" ht="12.75">
      <c r="A7" s="2" t="s">
        <v>1459</v>
      </c>
      <c r="B7" s="9" t="s">
        <v>93</v>
      </c>
      <c r="C7" s="197" t="s">
        <v>67</v>
      </c>
    </row>
    <row r="8" spans="1:3" ht="12.75">
      <c r="A8" s="2" t="s">
        <v>1459</v>
      </c>
      <c r="B8" s="9" t="s">
        <v>94</v>
      </c>
      <c r="C8" s="197" t="s">
        <v>67</v>
      </c>
    </row>
    <row r="9" spans="1:3" ht="12.75">
      <c r="A9" s="2" t="s">
        <v>1459</v>
      </c>
      <c r="B9" s="9" t="s">
        <v>95</v>
      </c>
      <c r="C9" s="197" t="s">
        <v>67</v>
      </c>
    </row>
    <row r="10" spans="1:3" ht="12.75">
      <c r="A10" s="2" t="s">
        <v>1459</v>
      </c>
      <c r="B10" s="9" t="s">
        <v>96</v>
      </c>
      <c r="C10" s="197" t="s">
        <v>67</v>
      </c>
    </row>
    <row r="11" spans="1:3" ht="12.75">
      <c r="A11" s="2" t="s">
        <v>1459</v>
      </c>
      <c r="B11" s="9" t="s">
        <v>97</v>
      </c>
      <c r="C11" s="197"/>
    </row>
    <row r="12" spans="1:3" ht="12.75">
      <c r="A12" s="2" t="s">
        <v>1459</v>
      </c>
      <c r="B12" s="9" t="s">
        <v>98</v>
      </c>
      <c r="C12" s="197" t="s">
        <v>67</v>
      </c>
    </row>
    <row r="13" spans="1:3" ht="12.75">
      <c r="A13" s="2" t="s">
        <v>1459</v>
      </c>
      <c r="B13" s="9" t="s">
        <v>99</v>
      </c>
      <c r="C13" s="197" t="s">
        <v>67</v>
      </c>
    </row>
    <row r="14" spans="1:3" ht="12.75">
      <c r="A14" s="2" t="s">
        <v>1459</v>
      </c>
      <c r="B14" s="9" t="s">
        <v>100</v>
      </c>
      <c r="C14" s="197" t="s">
        <v>67</v>
      </c>
    </row>
    <row r="15" spans="1:3" ht="12.75">
      <c r="A15" s="2" t="s">
        <v>1459</v>
      </c>
      <c r="B15" s="9" t="s">
        <v>101</v>
      </c>
      <c r="C15" s="197"/>
    </row>
    <row r="16" spans="1:3" ht="12.75">
      <c r="A16" s="2" t="s">
        <v>1459</v>
      </c>
      <c r="B16" s="9" t="s">
        <v>102</v>
      </c>
      <c r="C16" s="197"/>
    </row>
    <row r="17" spans="1:3" ht="12.75">
      <c r="A17" s="2" t="s">
        <v>1459</v>
      </c>
      <c r="B17" s="9" t="s">
        <v>103</v>
      </c>
      <c r="C17" s="197" t="s">
        <v>67</v>
      </c>
    </row>
    <row r="18" spans="1:3" ht="12.75">
      <c r="A18" s="2" t="s">
        <v>1459</v>
      </c>
      <c r="B18" s="9" t="s">
        <v>104</v>
      </c>
      <c r="C18" s="197" t="s">
        <v>67</v>
      </c>
    </row>
    <row r="19" spans="1:3" ht="12.75">
      <c r="A19" s="2" t="s">
        <v>1459</v>
      </c>
      <c r="B19" s="9" t="s">
        <v>105</v>
      </c>
      <c r="C19" s="197"/>
    </row>
    <row r="20" spans="1:3" ht="12.75">
      <c r="A20" s="2" t="s">
        <v>1459</v>
      </c>
      <c r="B20" s="94" t="s">
        <v>106</v>
      </c>
      <c r="C20" s="197"/>
    </row>
    <row r="21" spans="2:3" ht="12.75">
      <c r="B21" s="439"/>
      <c r="C21" s="382"/>
    </row>
    <row r="22" spans="2:3" ht="12.75">
      <c r="B22" s="6"/>
      <c r="C22" s="6"/>
    </row>
    <row r="23" spans="1:2" ht="12.75">
      <c r="A23" s="2" t="s">
        <v>1460</v>
      </c>
      <c r="B23" s="3" t="s">
        <v>1449</v>
      </c>
    </row>
    <row r="24" ht="12.75"/>
    <row r="25" spans="1:3" ht="24.75" customHeight="1">
      <c r="A25" s="95" t="s">
        <v>1461</v>
      </c>
      <c r="B25" s="33" t="s">
        <v>107</v>
      </c>
      <c r="C25" s="33"/>
    </row>
    <row r="26" spans="1:3" ht="12.75">
      <c r="A26" s="95" t="s">
        <v>1461</v>
      </c>
      <c r="B26" s="9" t="s">
        <v>108</v>
      </c>
      <c r="C26" s="197" t="s">
        <v>67</v>
      </c>
    </row>
    <row r="27" spans="1:3" ht="12.75">
      <c r="A27" s="95" t="s">
        <v>1461</v>
      </c>
      <c r="B27" s="9" t="s">
        <v>109</v>
      </c>
      <c r="C27" s="197" t="s">
        <v>67</v>
      </c>
    </row>
    <row r="28" spans="1:3" ht="12.75">
      <c r="A28" s="95" t="s">
        <v>1461</v>
      </c>
      <c r="B28" s="9" t="s">
        <v>110</v>
      </c>
      <c r="C28" s="197" t="s">
        <v>67</v>
      </c>
    </row>
    <row r="29" spans="1:3" ht="12.75">
      <c r="A29" s="95" t="s">
        <v>1461</v>
      </c>
      <c r="B29" s="9" t="s">
        <v>111</v>
      </c>
      <c r="C29" s="197" t="s">
        <v>67</v>
      </c>
    </row>
    <row r="30" spans="1:3" ht="12.75">
      <c r="A30" s="95" t="s">
        <v>1461</v>
      </c>
      <c r="B30" s="9" t="s">
        <v>982</v>
      </c>
      <c r="C30" s="197" t="s">
        <v>67</v>
      </c>
    </row>
    <row r="31" spans="1:3" ht="12.75">
      <c r="A31" s="95" t="s">
        <v>1461</v>
      </c>
      <c r="B31" s="9" t="s">
        <v>112</v>
      </c>
      <c r="C31" s="197" t="s">
        <v>67</v>
      </c>
    </row>
    <row r="32" spans="1:3" ht="12.75">
      <c r="A32" s="95" t="s">
        <v>1461</v>
      </c>
      <c r="B32" s="9" t="s">
        <v>978</v>
      </c>
      <c r="C32" s="197" t="s">
        <v>67</v>
      </c>
    </row>
    <row r="33" spans="1:3" ht="12.75">
      <c r="A33" s="95" t="s">
        <v>1461</v>
      </c>
      <c r="B33" s="9" t="s">
        <v>113</v>
      </c>
      <c r="C33" s="197" t="s">
        <v>67</v>
      </c>
    </row>
    <row r="34" spans="1:3" ht="12.75">
      <c r="A34" s="95" t="s">
        <v>1461</v>
      </c>
      <c r="B34" s="9" t="s">
        <v>114</v>
      </c>
      <c r="C34" s="197" t="s">
        <v>67</v>
      </c>
    </row>
    <row r="35" spans="1:3" ht="12.75">
      <c r="A35" s="95" t="s">
        <v>1461</v>
      </c>
      <c r="B35" s="9" t="s">
        <v>115</v>
      </c>
      <c r="C35" s="197" t="s">
        <v>67</v>
      </c>
    </row>
    <row r="36" spans="1:3" ht="12.75">
      <c r="A36" s="95" t="s">
        <v>1461</v>
      </c>
      <c r="B36" s="94" t="s">
        <v>1218</v>
      </c>
      <c r="C36" s="197"/>
    </row>
    <row r="37" spans="2:3" ht="12.75">
      <c r="B37" s="440"/>
      <c r="C37" s="441"/>
    </row>
    <row r="38" ht="12.75"/>
    <row r="39" ht="28.5">
      <c r="B39" s="268" t="s">
        <v>14</v>
      </c>
    </row>
    <row r="40" spans="1:3" ht="38.25" customHeight="1">
      <c r="A40" s="262"/>
      <c r="B40" s="438" t="s">
        <v>1626</v>
      </c>
      <c r="C40" s="438"/>
    </row>
    <row r="41" spans="1:3" ht="25.5">
      <c r="A41" s="263" t="s">
        <v>1462</v>
      </c>
      <c r="B41" s="264" t="s">
        <v>1627</v>
      </c>
      <c r="C41" s="265"/>
    </row>
    <row r="42" spans="1:3" ht="12.75">
      <c r="A42" s="263" t="s">
        <v>1463</v>
      </c>
      <c r="B42" s="264" t="s">
        <v>1628</v>
      </c>
      <c r="C42" s="265"/>
    </row>
    <row r="43" spans="1:3" ht="12.75">
      <c r="A43" s="263" t="s">
        <v>1464</v>
      </c>
      <c r="B43" s="264" t="s">
        <v>1629</v>
      </c>
      <c r="C43" s="265"/>
    </row>
    <row r="44" spans="1:3" ht="12.75">
      <c r="A44" s="263" t="s">
        <v>1465</v>
      </c>
      <c r="B44" s="264" t="s">
        <v>1630</v>
      </c>
      <c r="C44" s="265"/>
    </row>
    <row r="45" spans="1:3" ht="12.75">
      <c r="A45" s="263" t="s">
        <v>1631</v>
      </c>
      <c r="B45" s="266" t="s">
        <v>1632</v>
      </c>
      <c r="C45" s="267"/>
    </row>
  </sheetData>
  <sheetProtection/>
  <mergeCells count="5">
    <mergeCell ref="B40:C40"/>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H51"/>
  <sheetViews>
    <sheetView showGridLines="0" view="pageBreakPreview" zoomScaleNormal="83" zoomScaleSheetLayoutView="100" zoomScalePageLayoutView="0" workbookViewId="0" topLeftCell="A1">
      <selection activeCell="A1" sqref="A1:F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16384" width="0" style="0" hidden="1" customWidth="1"/>
  </cols>
  <sheetData>
    <row r="1" spans="1:6" ht="18">
      <c r="A1" s="330" t="s">
        <v>1573</v>
      </c>
      <c r="B1" s="330"/>
      <c r="C1" s="330"/>
      <c r="D1" s="330"/>
      <c r="E1" s="328"/>
      <c r="F1" s="328"/>
    </row>
    <row r="2" ht="12.75"/>
    <row r="3" spans="1:6" ht="28.5" customHeight="1">
      <c r="A3" s="2" t="s">
        <v>1167</v>
      </c>
      <c r="B3" s="434" t="s">
        <v>15</v>
      </c>
      <c r="C3" s="434"/>
      <c r="D3" s="434"/>
      <c r="E3" s="444"/>
      <c r="F3" s="444"/>
    </row>
    <row r="4" spans="1:6" ht="37.5" customHeight="1">
      <c r="A4" s="2" t="s">
        <v>1167</v>
      </c>
      <c r="B4" s="405"/>
      <c r="C4" s="382"/>
      <c r="D4" s="382"/>
      <c r="E4" s="149" t="s">
        <v>1248</v>
      </c>
      <c r="F4" s="144" t="s">
        <v>1236</v>
      </c>
    </row>
    <row r="5" spans="1:6" ht="26.25" customHeight="1">
      <c r="A5" s="2" t="s">
        <v>1167</v>
      </c>
      <c r="B5" s="325" t="s">
        <v>1249</v>
      </c>
      <c r="C5" s="382"/>
      <c r="D5" s="382"/>
      <c r="E5" s="141">
        <f>54/3059</f>
        <v>0.017652827721477606</v>
      </c>
      <c r="F5" s="142">
        <v>0.02</v>
      </c>
    </row>
    <row r="6" spans="1:6" ht="12.75">
      <c r="A6" s="2" t="s">
        <v>1167</v>
      </c>
      <c r="B6" s="325" t="s">
        <v>1574</v>
      </c>
      <c r="C6" s="382"/>
      <c r="D6" s="382"/>
      <c r="E6" s="32">
        <v>0.02</v>
      </c>
      <c r="F6" s="142">
        <v>0.02</v>
      </c>
    </row>
    <row r="7" spans="1:6" ht="12.75">
      <c r="A7" s="2" t="s">
        <v>1167</v>
      </c>
      <c r="B7" s="325" t="s">
        <v>1575</v>
      </c>
      <c r="C7" s="382"/>
      <c r="D7" s="382"/>
      <c r="E7" s="32">
        <v>0.02</v>
      </c>
      <c r="F7" s="142">
        <v>0.02</v>
      </c>
    </row>
    <row r="8" spans="1:6" ht="24.75" customHeight="1">
      <c r="A8" s="2" t="s">
        <v>1167</v>
      </c>
      <c r="B8" s="325" t="s">
        <v>1576</v>
      </c>
      <c r="C8" s="382"/>
      <c r="D8" s="382"/>
      <c r="E8" s="32">
        <v>0.06</v>
      </c>
      <c r="F8" s="142">
        <v>0.03</v>
      </c>
    </row>
    <row r="9" spans="1:6" ht="12.75">
      <c r="A9" s="2" t="s">
        <v>1167</v>
      </c>
      <c r="B9" s="325" t="s">
        <v>1577</v>
      </c>
      <c r="C9" s="382"/>
      <c r="D9" s="382"/>
      <c r="E9" s="32">
        <v>0.94</v>
      </c>
      <c r="F9" s="142">
        <v>0.97</v>
      </c>
    </row>
    <row r="10" spans="1:6" ht="12.75">
      <c r="A10" s="2" t="s">
        <v>1167</v>
      </c>
      <c r="B10" s="325" t="s">
        <v>1578</v>
      </c>
      <c r="C10" s="382"/>
      <c r="D10" s="382"/>
      <c r="E10" s="32">
        <v>0.01</v>
      </c>
      <c r="F10" s="142">
        <v>0.29</v>
      </c>
    </row>
    <row r="11" spans="1:6" ht="12.75">
      <c r="A11" s="2" t="s">
        <v>1167</v>
      </c>
      <c r="B11" s="325" t="s">
        <v>1579</v>
      </c>
      <c r="C11" s="382"/>
      <c r="D11" s="382"/>
      <c r="E11" s="143">
        <v>18</v>
      </c>
      <c r="F11" s="143">
        <v>22</v>
      </c>
    </row>
    <row r="12" spans="1:6" ht="12.75">
      <c r="A12" s="2" t="s">
        <v>1167</v>
      </c>
      <c r="B12" s="325" t="s">
        <v>1580</v>
      </c>
      <c r="C12" s="382"/>
      <c r="D12" s="382"/>
      <c r="E12" s="143">
        <v>18</v>
      </c>
      <c r="F12" s="143">
        <v>23</v>
      </c>
    </row>
    <row r="13" ht="12.75"/>
    <row r="14" spans="1:6" ht="12.75">
      <c r="A14" s="2" t="s">
        <v>1166</v>
      </c>
      <c r="B14" s="442" t="s">
        <v>1250</v>
      </c>
      <c r="C14" s="331"/>
      <c r="D14" s="331"/>
      <c r="E14" s="443"/>
      <c r="F14" s="443"/>
    </row>
    <row r="15" spans="1:3" ht="12.75">
      <c r="A15" s="2" t="s">
        <v>1166</v>
      </c>
      <c r="B15" s="8" t="s">
        <v>1581</v>
      </c>
      <c r="C15" s="302" t="s">
        <v>67</v>
      </c>
    </row>
    <row r="16" spans="1:3" ht="12.75">
      <c r="A16" s="2" t="s">
        <v>1166</v>
      </c>
      <c r="B16" s="8" t="s">
        <v>1582</v>
      </c>
      <c r="C16" s="302" t="s">
        <v>67</v>
      </c>
    </row>
    <row r="17" spans="1:3" ht="12.75">
      <c r="A17" s="2" t="s">
        <v>1166</v>
      </c>
      <c r="B17" s="8" t="s">
        <v>1138</v>
      </c>
      <c r="C17" s="302" t="s">
        <v>67</v>
      </c>
    </row>
    <row r="18" spans="1:3" ht="12.75">
      <c r="A18" s="2" t="s">
        <v>1166</v>
      </c>
      <c r="B18" s="8" t="s">
        <v>1139</v>
      </c>
      <c r="C18" s="302" t="s">
        <v>67</v>
      </c>
    </row>
    <row r="19" spans="1:3" ht="12.75">
      <c r="A19" s="2" t="s">
        <v>1166</v>
      </c>
      <c r="B19" s="8" t="s">
        <v>1140</v>
      </c>
      <c r="C19" s="302" t="s">
        <v>67</v>
      </c>
    </row>
    <row r="20" spans="1:3" ht="12.75">
      <c r="A20" s="2" t="s">
        <v>1166</v>
      </c>
      <c r="B20" s="8" t="s">
        <v>1141</v>
      </c>
      <c r="C20" s="302" t="s">
        <v>67</v>
      </c>
    </row>
    <row r="21" spans="1:3" ht="12.75">
      <c r="A21" s="2" t="s">
        <v>1166</v>
      </c>
      <c r="B21" s="8" t="s">
        <v>1142</v>
      </c>
      <c r="C21" s="302"/>
    </row>
    <row r="22" spans="1:3" ht="12.75">
      <c r="A22" s="2" t="s">
        <v>1166</v>
      </c>
      <c r="B22" s="8" t="s">
        <v>1143</v>
      </c>
      <c r="C22" s="302" t="s">
        <v>67</v>
      </c>
    </row>
    <row r="23" spans="1:3" ht="12.75">
      <c r="A23" s="2" t="s">
        <v>1166</v>
      </c>
      <c r="B23" s="8" t="s">
        <v>1144</v>
      </c>
      <c r="C23" s="302"/>
    </row>
    <row r="24" spans="1:3" ht="12.75">
      <c r="A24" s="2" t="s">
        <v>1166</v>
      </c>
      <c r="B24" s="8" t="s">
        <v>1145</v>
      </c>
      <c r="C24" s="302" t="s">
        <v>67</v>
      </c>
    </row>
    <row r="25" spans="1:3" ht="12.75">
      <c r="A25" s="2" t="s">
        <v>1166</v>
      </c>
      <c r="B25" s="8" t="s">
        <v>1146</v>
      </c>
      <c r="C25" s="302" t="s">
        <v>67</v>
      </c>
    </row>
    <row r="26" spans="1:3" ht="12.75">
      <c r="A26" s="2" t="s">
        <v>1166</v>
      </c>
      <c r="B26" s="8" t="s">
        <v>1147</v>
      </c>
      <c r="C26" s="302"/>
    </row>
    <row r="27" spans="1:3" ht="12.75">
      <c r="A27" s="2" t="s">
        <v>1166</v>
      </c>
      <c r="B27" s="8" t="s">
        <v>1148</v>
      </c>
      <c r="C27" s="302" t="s">
        <v>67</v>
      </c>
    </row>
    <row r="28" spans="1:3" ht="12.75">
      <c r="A28" s="2" t="s">
        <v>1166</v>
      </c>
      <c r="B28" s="8" t="s">
        <v>1149</v>
      </c>
      <c r="C28" s="302" t="s">
        <v>67</v>
      </c>
    </row>
    <row r="29" spans="1:3" ht="12.75">
      <c r="A29" s="2" t="s">
        <v>1166</v>
      </c>
      <c r="B29" s="8" t="s">
        <v>1150</v>
      </c>
      <c r="C29" s="302"/>
    </row>
    <row r="30" spans="1:3" ht="12.75">
      <c r="A30" s="2" t="s">
        <v>1166</v>
      </c>
      <c r="B30" s="8" t="s">
        <v>1151</v>
      </c>
      <c r="C30" s="302" t="s">
        <v>67</v>
      </c>
    </row>
    <row r="31" spans="1:3" ht="12.75">
      <c r="A31" s="2" t="s">
        <v>1166</v>
      </c>
      <c r="B31" s="8" t="s">
        <v>1152</v>
      </c>
      <c r="C31" s="302"/>
    </row>
    <row r="32" spans="1:3" ht="12.75">
      <c r="A32" s="2" t="s">
        <v>1166</v>
      </c>
      <c r="B32" s="8" t="s">
        <v>1153</v>
      </c>
      <c r="C32" s="302" t="s">
        <v>67</v>
      </c>
    </row>
    <row r="33" ht="12.75"/>
    <row r="34" spans="1:7" ht="12.75">
      <c r="A34" s="2" t="s">
        <v>1165</v>
      </c>
      <c r="B34" s="446" t="s">
        <v>1450</v>
      </c>
      <c r="C34" s="434"/>
      <c r="D34" s="434"/>
      <c r="E34" s="447"/>
      <c r="F34" s="448"/>
      <c r="G34" s="227"/>
    </row>
    <row r="35" spans="1:8" s="145" customFormat="1" ht="25.5">
      <c r="A35" s="2" t="s">
        <v>1165</v>
      </c>
      <c r="B35" s="146"/>
      <c r="C35" s="445" t="s">
        <v>1254</v>
      </c>
      <c r="D35" s="445"/>
      <c r="E35" s="147" t="s">
        <v>1256</v>
      </c>
      <c r="F35" s="449" t="s">
        <v>1255</v>
      </c>
      <c r="G35" s="450"/>
      <c r="H35" s="148"/>
    </row>
    <row r="36" spans="1:8" ht="12.75">
      <c r="A36" s="2" t="s">
        <v>1165</v>
      </c>
      <c r="B36" s="89" t="s">
        <v>1251</v>
      </c>
      <c r="C36" s="452" t="s">
        <v>67</v>
      </c>
      <c r="D36" s="453"/>
      <c r="E36" s="249"/>
      <c r="F36" s="339"/>
      <c r="G36" s="370"/>
      <c r="H36" s="56"/>
    </row>
    <row r="37" spans="1:8" ht="12.75">
      <c r="A37" s="2" t="s">
        <v>1165</v>
      </c>
      <c r="B37" s="89" t="s">
        <v>1252</v>
      </c>
      <c r="C37" s="454"/>
      <c r="D37" s="455"/>
      <c r="E37" s="249"/>
      <c r="F37" s="339"/>
      <c r="G37" s="370"/>
      <c r="H37" s="56"/>
    </row>
    <row r="38" spans="1:8" ht="12.75">
      <c r="A38" s="2" t="s">
        <v>1165</v>
      </c>
      <c r="B38" s="89" t="s">
        <v>1253</v>
      </c>
      <c r="C38" s="452" t="s">
        <v>67</v>
      </c>
      <c r="D38" s="453"/>
      <c r="E38" s="249"/>
      <c r="F38" s="339"/>
      <c r="G38" s="370"/>
      <c r="H38" s="56"/>
    </row>
    <row r="39" ht="12.75"/>
    <row r="40" spans="1:6" ht="26.25" customHeight="1">
      <c r="A40" s="2" t="s">
        <v>1164</v>
      </c>
      <c r="B40" s="442" t="s">
        <v>1257</v>
      </c>
      <c r="C40" s="331"/>
      <c r="D40" s="331"/>
      <c r="E40" s="331"/>
      <c r="F40" s="331"/>
    </row>
    <row r="41" spans="1:3" ht="12.75">
      <c r="A41" s="2" t="s">
        <v>1164</v>
      </c>
      <c r="B41" s="8" t="s">
        <v>1154</v>
      </c>
      <c r="C41" s="302" t="s">
        <v>67</v>
      </c>
    </row>
    <row r="42" spans="1:3" ht="12.75">
      <c r="A42" s="2" t="s">
        <v>1164</v>
      </c>
      <c r="B42" s="8" t="s">
        <v>1155</v>
      </c>
      <c r="C42" s="102"/>
    </row>
    <row r="43" spans="1:3" ht="12.75">
      <c r="A43" s="2" t="s">
        <v>1164</v>
      </c>
      <c r="B43" s="8" t="s">
        <v>1156</v>
      </c>
      <c r="C43" s="102"/>
    </row>
    <row r="44" spans="1:3" ht="25.5">
      <c r="A44" s="2" t="s">
        <v>1164</v>
      </c>
      <c r="B44" s="8" t="s">
        <v>1157</v>
      </c>
      <c r="C44" s="302" t="s">
        <v>67</v>
      </c>
    </row>
    <row r="45" spans="1:3" ht="12.75">
      <c r="A45" s="2" t="s">
        <v>1164</v>
      </c>
      <c r="B45" s="8" t="s">
        <v>1158</v>
      </c>
      <c r="C45" s="302" t="s">
        <v>67</v>
      </c>
    </row>
    <row r="46" spans="1:3" ht="27.75" customHeight="1">
      <c r="A46" s="2" t="s">
        <v>1164</v>
      </c>
      <c r="B46" s="8" t="s">
        <v>1159</v>
      </c>
      <c r="C46" s="102"/>
    </row>
    <row r="47" spans="1:3" ht="24.75" customHeight="1">
      <c r="A47" s="2" t="s">
        <v>1164</v>
      </c>
      <c r="B47" s="8" t="s">
        <v>1160</v>
      </c>
      <c r="C47" s="102"/>
    </row>
    <row r="48" spans="1:3" ht="12.75">
      <c r="A48" s="2" t="s">
        <v>1164</v>
      </c>
      <c r="B48" s="8" t="s">
        <v>1161</v>
      </c>
      <c r="C48" s="302" t="s">
        <v>67</v>
      </c>
    </row>
    <row r="49" spans="1:3" ht="12.75">
      <c r="A49" s="2" t="s">
        <v>1164</v>
      </c>
      <c r="B49" s="8" t="s">
        <v>1162</v>
      </c>
      <c r="C49" s="102"/>
    </row>
    <row r="50" spans="1:4" ht="15.75" customHeight="1">
      <c r="A50" s="2" t="s">
        <v>1164</v>
      </c>
      <c r="B50" s="150" t="s">
        <v>1163</v>
      </c>
      <c r="C50" s="102"/>
      <c r="D50" s="34"/>
    </row>
    <row r="51" spans="1:3" ht="12.75">
      <c r="A51" s="2"/>
      <c r="B51" s="451"/>
      <c r="C51" s="401"/>
    </row>
  </sheetData>
  <sheetProtection/>
  <mergeCells count="23">
    <mergeCell ref="B51:C51"/>
    <mergeCell ref="B9:D9"/>
    <mergeCell ref="B10:D10"/>
    <mergeCell ref="B11:D11"/>
    <mergeCell ref="B12:D12"/>
    <mergeCell ref="C36:D36"/>
    <mergeCell ref="C37:D37"/>
    <mergeCell ref="C38:D38"/>
    <mergeCell ref="F37:G37"/>
    <mergeCell ref="F38:G38"/>
    <mergeCell ref="C35:D35"/>
    <mergeCell ref="B34:F34"/>
    <mergeCell ref="F35:G35"/>
    <mergeCell ref="B40:F40"/>
    <mergeCell ref="F36:G36"/>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rowBreaks count="1" manualBreakCount="1">
    <brk id="39" max="255" man="1"/>
  </rowBreaks>
</worksheet>
</file>

<file path=xl/worksheets/sheet9.xml><?xml version="1.0" encoding="utf-8"?>
<worksheet xmlns="http://schemas.openxmlformats.org/spreadsheetml/2006/main" xmlns:r="http://schemas.openxmlformats.org/officeDocument/2006/relationships">
  <dimension ref="A1:E51"/>
  <sheetViews>
    <sheetView showGridLines="0" view="pageBreakPreview" zoomScaleNormal="83" zoomScaleSheetLayoutView="100" zoomScalePageLayoutView="0" workbookViewId="0" topLeftCell="A1">
      <selection activeCell="A1" sqref="A1:E1"/>
    </sheetView>
  </sheetViews>
  <sheetFormatPr defaultColWidth="0" defaultRowHeight="12.75" zeroHeight="1"/>
  <cols>
    <col min="1" max="1" width="3.8515625" style="1" customWidth="1"/>
    <col min="2" max="2" width="29.28125" style="0" customWidth="1"/>
    <col min="3" max="5" width="18.7109375" style="0" customWidth="1"/>
    <col min="6" max="16384" width="0" style="0" hidden="1" customWidth="1"/>
  </cols>
  <sheetData>
    <row r="1" spans="1:5" ht="18">
      <c r="A1" s="330" t="s">
        <v>1258</v>
      </c>
      <c r="B1" s="330"/>
      <c r="C1" s="330"/>
      <c r="D1" s="330"/>
      <c r="E1" s="330"/>
    </row>
    <row r="2" ht="12.75"/>
    <row r="3" spans="2:5" ht="27.75" customHeight="1">
      <c r="B3" s="442" t="s">
        <v>16</v>
      </c>
      <c r="C3" s="442"/>
      <c r="D3" s="442"/>
      <c r="E3" s="442"/>
    </row>
    <row r="4" spans="1:5" s="227" customFormat="1" ht="12.75">
      <c r="A4" s="216"/>
      <c r="B4" s="78"/>
      <c r="C4" s="78"/>
      <c r="D4" s="78"/>
      <c r="E4" s="78"/>
    </row>
    <row r="5" spans="1:5" s="227" customFormat="1" ht="38.25" customHeight="1">
      <c r="A5" s="306"/>
      <c r="B5" s="416" t="s">
        <v>17</v>
      </c>
      <c r="C5" s="392"/>
      <c r="D5" s="392"/>
      <c r="E5" s="392"/>
    </row>
    <row r="6" spans="1:5" s="227" customFormat="1" ht="12.75">
      <c r="A6" s="216"/>
      <c r="B6" s="305"/>
      <c r="C6" s="78"/>
      <c r="D6" s="106"/>
      <c r="E6" s="235"/>
    </row>
    <row r="7" spans="1:5" ht="12.75">
      <c r="A7" s="2"/>
      <c r="B7" s="2"/>
      <c r="C7" s="2"/>
      <c r="D7" s="2"/>
      <c r="E7" s="2"/>
    </row>
    <row r="8" spans="1:5" ht="117" customHeight="1">
      <c r="A8" s="2" t="s">
        <v>1273</v>
      </c>
      <c r="B8" s="423" t="s">
        <v>18</v>
      </c>
      <c r="C8" s="392"/>
      <c r="D8" s="392"/>
      <c r="E8" s="392"/>
    </row>
    <row r="9" spans="1:5" ht="12.75">
      <c r="A9" s="2"/>
      <c r="C9" s="60"/>
      <c r="D9" s="2"/>
      <c r="E9" s="2"/>
    </row>
    <row r="10" spans="1:4" ht="12.75">
      <c r="A10" s="2" t="s">
        <v>1273</v>
      </c>
      <c r="B10" s="136"/>
      <c r="C10" s="154" t="s">
        <v>1259</v>
      </c>
      <c r="D10" s="154" t="s">
        <v>1236</v>
      </c>
    </row>
    <row r="11" spans="1:4" ht="25.5">
      <c r="A11" s="2" t="s">
        <v>1273</v>
      </c>
      <c r="B11" s="105" t="s">
        <v>1862</v>
      </c>
      <c r="C11" s="156"/>
      <c r="D11" s="156"/>
    </row>
    <row r="12" spans="1:4" ht="38.25">
      <c r="A12" s="2" t="s">
        <v>1273</v>
      </c>
      <c r="B12" s="105" t="s">
        <v>1863</v>
      </c>
      <c r="C12" s="156">
        <f>132.25*30</f>
        <v>3967.5</v>
      </c>
      <c r="D12" s="156">
        <f>132.25*30</f>
        <v>3967.5</v>
      </c>
    </row>
    <row r="13" spans="1:4" ht="25.5">
      <c r="A13" s="2" t="s">
        <v>1273</v>
      </c>
      <c r="B13" s="105" t="s">
        <v>1864</v>
      </c>
      <c r="C13" s="156">
        <f>132.25*30</f>
        <v>3967.5</v>
      </c>
      <c r="D13" s="156">
        <f>132.25*30</f>
        <v>3967.5</v>
      </c>
    </row>
    <row r="14" spans="1:4" ht="25.5">
      <c r="A14" s="2" t="s">
        <v>1273</v>
      </c>
      <c r="B14" s="105" t="s">
        <v>1865</v>
      </c>
      <c r="C14" s="156">
        <f>408.25*30</f>
        <v>12247.5</v>
      </c>
      <c r="D14" s="156">
        <f>408.25*30</f>
        <v>12247.5</v>
      </c>
    </row>
    <row r="15" spans="1:4" ht="25.5">
      <c r="A15" s="2" t="s">
        <v>1273</v>
      </c>
      <c r="B15" s="8" t="s">
        <v>1866</v>
      </c>
      <c r="C15" s="156">
        <f>408.25*30</f>
        <v>12247.5</v>
      </c>
      <c r="D15" s="156">
        <f>408.25*30</f>
        <v>12247.5</v>
      </c>
    </row>
    <row r="16" spans="1:4" ht="12.75">
      <c r="A16" s="2"/>
      <c r="B16" s="155"/>
      <c r="C16" s="157"/>
      <c r="D16" s="158"/>
    </row>
    <row r="17" spans="1:4" ht="12.75">
      <c r="A17" s="2" t="s">
        <v>1273</v>
      </c>
      <c r="B17" s="8" t="s">
        <v>1030</v>
      </c>
      <c r="C17" s="156">
        <v>1552</v>
      </c>
      <c r="D17" s="156">
        <v>1552</v>
      </c>
    </row>
    <row r="18" spans="1:4" ht="12.75">
      <c r="A18" s="2"/>
      <c r="B18" s="155"/>
      <c r="C18" s="157"/>
      <c r="D18" s="158"/>
    </row>
    <row r="19" spans="1:4" ht="25.5">
      <c r="A19" s="2" t="s">
        <v>1273</v>
      </c>
      <c r="B19" s="8" t="s">
        <v>1031</v>
      </c>
      <c r="C19" s="156">
        <v>5805</v>
      </c>
      <c r="D19" s="156">
        <v>5805</v>
      </c>
    </row>
    <row r="20" spans="1:4" ht="25.5">
      <c r="A20" s="2" t="s">
        <v>1273</v>
      </c>
      <c r="B20" s="8" t="s">
        <v>1032</v>
      </c>
      <c r="C20" s="156">
        <v>4595</v>
      </c>
      <c r="D20" s="156">
        <v>4595</v>
      </c>
    </row>
    <row r="21" spans="1:4" ht="25.5">
      <c r="A21" s="2" t="s">
        <v>1273</v>
      </c>
      <c r="B21" s="8" t="s">
        <v>1033</v>
      </c>
      <c r="C21" s="156">
        <v>1210</v>
      </c>
      <c r="D21" s="156">
        <v>1210</v>
      </c>
    </row>
    <row r="22" ht="12.75"/>
    <row r="23" spans="1:4" ht="38.25" customHeight="1">
      <c r="A23" s="2" t="s">
        <v>1273</v>
      </c>
      <c r="B23" s="426" t="s">
        <v>1034</v>
      </c>
      <c r="C23" s="341"/>
      <c r="D23" s="159"/>
    </row>
    <row r="24" spans="1:4" ht="12.75">
      <c r="A24" s="2"/>
      <c r="B24" s="56"/>
      <c r="C24" s="56"/>
      <c r="D24" s="160"/>
    </row>
    <row r="25" spans="1:5" ht="12.75">
      <c r="A25" s="2" t="s">
        <v>1273</v>
      </c>
      <c r="B25" s="456" t="s">
        <v>1035</v>
      </c>
      <c r="C25" s="372"/>
      <c r="D25" s="372"/>
      <c r="E25" s="457"/>
    </row>
    <row r="26" spans="1:5" ht="12.75">
      <c r="A26" s="2"/>
      <c r="B26" s="399"/>
      <c r="C26" s="332"/>
      <c r="D26" s="332"/>
      <c r="E26" s="458"/>
    </row>
    <row r="27" ht="12.75"/>
    <row r="28" spans="1:5" ht="12.75">
      <c r="A28" s="2" t="s">
        <v>1036</v>
      </c>
      <c r="B28" s="366"/>
      <c r="C28" s="368"/>
      <c r="D28" s="38" t="s">
        <v>1261</v>
      </c>
      <c r="E28" s="38" t="s">
        <v>1262</v>
      </c>
    </row>
    <row r="29" spans="1:5" ht="25.5" customHeight="1">
      <c r="A29" s="2" t="s">
        <v>1036</v>
      </c>
      <c r="B29" s="459" t="s">
        <v>1260</v>
      </c>
      <c r="C29" s="460"/>
      <c r="D29" s="143">
        <v>15</v>
      </c>
      <c r="E29" s="143">
        <v>15</v>
      </c>
    </row>
    <row r="30" ht="12.75"/>
    <row r="31" spans="1:5" ht="12.75">
      <c r="A31" s="2" t="s">
        <v>1037</v>
      </c>
      <c r="B31" s="366"/>
      <c r="C31" s="368"/>
      <c r="D31" s="38" t="s">
        <v>1622</v>
      </c>
      <c r="E31" s="38" t="s">
        <v>1623</v>
      </c>
    </row>
    <row r="32" spans="1:5" ht="27.75" customHeight="1">
      <c r="A32" s="2" t="s">
        <v>1037</v>
      </c>
      <c r="B32" s="459" t="s">
        <v>1040</v>
      </c>
      <c r="C32" s="460"/>
      <c r="D32" s="102"/>
      <c r="E32" s="302" t="s">
        <v>67</v>
      </c>
    </row>
    <row r="33" ht="12.75"/>
    <row r="34" spans="1:5" ht="12.75">
      <c r="A34" s="2" t="s">
        <v>1038</v>
      </c>
      <c r="B34" s="456" t="s">
        <v>1041</v>
      </c>
      <c r="C34" s="372"/>
      <c r="D34" s="372"/>
      <c r="E34" s="457"/>
    </row>
    <row r="35" spans="1:5" ht="12.75">
      <c r="A35" s="2"/>
      <c r="B35" s="399"/>
      <c r="C35" s="332"/>
      <c r="D35" s="332"/>
      <c r="E35" s="458"/>
    </row>
    <row r="36" spans="2:5" ht="12.75">
      <c r="B36" s="327"/>
      <c r="C36" s="327"/>
      <c r="D36" s="327"/>
      <c r="E36" s="327"/>
    </row>
    <row r="37" spans="1:5" ht="12.75">
      <c r="A37" s="2" t="s">
        <v>1039</v>
      </c>
      <c r="B37" s="434" t="s">
        <v>1263</v>
      </c>
      <c r="C37" s="332"/>
      <c r="D37" s="332"/>
      <c r="E37" s="332"/>
    </row>
    <row r="38" spans="1:5" ht="25.5">
      <c r="A38" s="2" t="s">
        <v>1039</v>
      </c>
      <c r="B38" s="136"/>
      <c r="C38" s="140" t="s">
        <v>1264</v>
      </c>
      <c r="D38" s="140" t="s">
        <v>1265</v>
      </c>
      <c r="E38" s="140" t="s">
        <v>1266</v>
      </c>
    </row>
    <row r="39" spans="1:5" ht="12.75">
      <c r="A39" s="2" t="s">
        <v>1039</v>
      </c>
      <c r="B39" s="9" t="s">
        <v>1267</v>
      </c>
      <c r="C39" s="159">
        <v>1000</v>
      </c>
      <c r="D39" s="159">
        <v>1000</v>
      </c>
      <c r="E39" s="159">
        <v>1000</v>
      </c>
    </row>
    <row r="40" spans="1:5" ht="12.75">
      <c r="A40" s="2" t="s">
        <v>1039</v>
      </c>
      <c r="B40" s="9" t="s">
        <v>1268</v>
      </c>
      <c r="C40" s="161">
        <v>4595</v>
      </c>
      <c r="D40" s="161">
        <v>1802</v>
      </c>
      <c r="E40" s="159">
        <v>3605</v>
      </c>
    </row>
    <row r="41" spans="1:5" ht="12.75">
      <c r="A41" s="2" t="s">
        <v>1039</v>
      </c>
      <c r="B41" s="9" t="s">
        <v>1269</v>
      </c>
      <c r="C41" s="161">
        <f>1210*2</f>
        <v>2420</v>
      </c>
      <c r="D41" s="159">
        <v>1441</v>
      </c>
      <c r="E41" s="159">
        <v>2883</v>
      </c>
    </row>
    <row r="42" spans="1:5" ht="12.75">
      <c r="A42" s="2" t="s">
        <v>1039</v>
      </c>
      <c r="B42" s="9" t="s">
        <v>1270</v>
      </c>
      <c r="C42" s="159">
        <v>880</v>
      </c>
      <c r="D42" s="159">
        <v>1575</v>
      </c>
      <c r="E42" s="159">
        <v>2095</v>
      </c>
    </row>
    <row r="43" spans="1:5" ht="12.75">
      <c r="A43" s="2" t="s">
        <v>1039</v>
      </c>
      <c r="B43" s="9" t="s">
        <v>1271</v>
      </c>
      <c r="C43" s="159">
        <v>2162</v>
      </c>
      <c r="D43" s="159">
        <v>1420</v>
      </c>
      <c r="E43" s="159">
        <v>2162</v>
      </c>
    </row>
    <row r="44" ht="12.75"/>
    <row r="45" ht="12.75"/>
    <row r="46" spans="1:3" ht="12.75">
      <c r="A46" s="2" t="s">
        <v>1345</v>
      </c>
      <c r="B46" s="434" t="s">
        <v>1272</v>
      </c>
      <c r="C46" s="434"/>
    </row>
    <row r="47" spans="1:3" ht="25.5">
      <c r="A47" s="2" t="s">
        <v>1345</v>
      </c>
      <c r="B47" s="105" t="s">
        <v>1585</v>
      </c>
      <c r="C47" s="162"/>
    </row>
    <row r="48" spans="1:3" ht="25.5">
      <c r="A48" s="2" t="s">
        <v>1345</v>
      </c>
      <c r="B48" s="105" t="s">
        <v>1588</v>
      </c>
      <c r="C48" s="162">
        <v>132.25</v>
      </c>
    </row>
    <row r="49" spans="1:3" ht="25.5">
      <c r="A49" s="2" t="s">
        <v>1345</v>
      </c>
      <c r="B49" s="105" t="s">
        <v>1864</v>
      </c>
      <c r="C49" s="162">
        <v>132.25</v>
      </c>
    </row>
    <row r="50" spans="1:3" ht="25.5">
      <c r="A50" s="2" t="s">
        <v>1345</v>
      </c>
      <c r="B50" s="105" t="s">
        <v>1587</v>
      </c>
      <c r="C50" s="162">
        <v>408.25</v>
      </c>
    </row>
    <row r="51" spans="1:3" ht="25.5">
      <c r="A51" s="2" t="s">
        <v>1345</v>
      </c>
      <c r="B51" s="105" t="s">
        <v>1586</v>
      </c>
      <c r="C51" s="162">
        <v>408.25</v>
      </c>
    </row>
  </sheetData>
  <sheetProtection/>
  <mergeCells count="14">
    <mergeCell ref="B37:E37"/>
    <mergeCell ref="B46:C46"/>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utsa</cp:lastModifiedBy>
  <cp:lastPrinted>2005-05-09T18:50:48Z</cp:lastPrinted>
  <dcterms:created xsi:type="dcterms:W3CDTF">2001-06-11T17:38:48Z</dcterms:created>
  <dcterms:modified xsi:type="dcterms:W3CDTF">2011-07-12T13:36:37Z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