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BURSAR\common\SIS Financial Services\Tuition and Fee Schedules\FY21-22\"/>
    </mc:Choice>
  </mc:AlternateContent>
  <bookViews>
    <workbookView xWindow="0" yWindow="0" windowWidth="23280" windowHeight="118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9" i="1" l="1"/>
  <c r="R56" i="1"/>
  <c r="R53" i="1"/>
  <c r="R49" i="1"/>
  <c r="R40" i="1"/>
  <c r="C41" i="1"/>
  <c r="B44" i="1"/>
  <c r="B43" i="1"/>
  <c r="B42" i="1"/>
  <c r="B41" i="1"/>
  <c r="R27" i="1"/>
  <c r="R24" i="1"/>
  <c r="R20" i="1"/>
  <c r="R16" i="1"/>
  <c r="R11" i="1"/>
  <c r="R4" i="1"/>
  <c r="C27" i="1"/>
  <c r="C5" i="1"/>
  <c r="C6" i="1"/>
  <c r="H63" i="1"/>
  <c r="H62" i="1"/>
  <c r="H61" i="1"/>
  <c r="H60" i="1"/>
  <c r="H59" i="1"/>
  <c r="H58" i="1"/>
  <c r="H57" i="1"/>
  <c r="H56" i="1"/>
  <c r="H55" i="1"/>
  <c r="H54" i="1"/>
  <c r="H53" i="1"/>
  <c r="H52" i="1"/>
  <c r="F51" i="1" l="1"/>
  <c r="F50" i="1"/>
  <c r="F49" i="1"/>
  <c r="F48" i="1"/>
  <c r="F47" i="1"/>
  <c r="F46" i="1"/>
  <c r="F45" i="1"/>
  <c r="F44" i="1"/>
  <c r="F15" i="1"/>
  <c r="F14" i="1"/>
  <c r="F13" i="1"/>
  <c r="F12" i="1"/>
  <c r="F11" i="1"/>
  <c r="F10" i="1"/>
  <c r="F9" i="1"/>
  <c r="F8" i="1"/>
  <c r="C63" i="1" l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H51" i="1" l="1"/>
  <c r="H50" i="1"/>
  <c r="H49" i="1"/>
  <c r="H48" i="1"/>
  <c r="H47" i="1"/>
  <c r="H46" i="1"/>
  <c r="H45" i="1"/>
  <c r="H44" i="1"/>
  <c r="H43" i="1"/>
  <c r="H42" i="1"/>
  <c r="H41" i="1"/>
  <c r="H40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R63" i="1" l="1"/>
  <c r="R60" i="1"/>
  <c r="R14" i="1"/>
  <c r="R13" i="1" l="1"/>
  <c r="R12" i="1"/>
  <c r="R10" i="1"/>
  <c r="R9" i="1"/>
  <c r="R8" i="1"/>
  <c r="R7" i="1"/>
  <c r="R6" i="1"/>
  <c r="R5" i="1"/>
  <c r="R62" i="1" l="1"/>
  <c r="R61" i="1"/>
  <c r="R58" i="1"/>
  <c r="R57" i="1"/>
  <c r="R55" i="1"/>
  <c r="R54" i="1"/>
  <c r="R52" i="1"/>
  <c r="M51" i="1"/>
  <c r="G51" i="1"/>
  <c r="R51" i="1" s="1"/>
  <c r="D51" i="1"/>
  <c r="M50" i="1"/>
  <c r="G50" i="1"/>
  <c r="R50" i="1" s="1"/>
  <c r="D50" i="1"/>
  <c r="M49" i="1"/>
  <c r="G49" i="1"/>
  <c r="D49" i="1"/>
  <c r="M48" i="1"/>
  <c r="G48" i="1"/>
  <c r="R48" i="1" s="1"/>
  <c r="D48" i="1"/>
  <c r="M47" i="1"/>
  <c r="G47" i="1"/>
  <c r="R47" i="1" s="1"/>
  <c r="D47" i="1"/>
  <c r="M46" i="1"/>
  <c r="G46" i="1"/>
  <c r="R46" i="1" s="1"/>
  <c r="D46" i="1"/>
  <c r="M45" i="1"/>
  <c r="G45" i="1"/>
  <c r="R45" i="1" s="1"/>
  <c r="D45" i="1"/>
  <c r="M44" i="1"/>
  <c r="G44" i="1"/>
  <c r="R44" i="1" s="1"/>
  <c r="D44" i="1"/>
  <c r="M43" i="1"/>
  <c r="G43" i="1"/>
  <c r="R43" i="1" s="1"/>
  <c r="D43" i="1"/>
  <c r="M42" i="1"/>
  <c r="D42" i="1"/>
  <c r="R42" i="1"/>
  <c r="M41" i="1"/>
  <c r="D41" i="1"/>
  <c r="R41" i="1"/>
  <c r="M40" i="1"/>
  <c r="D40" i="1"/>
  <c r="B27" i="1"/>
  <c r="R26" i="1"/>
  <c r="B26" i="1"/>
  <c r="B25" i="1"/>
  <c r="R25" i="1" s="1"/>
  <c r="B24" i="1"/>
  <c r="B23" i="1"/>
  <c r="R23" i="1" s="1"/>
  <c r="R22" i="1"/>
  <c r="B22" i="1"/>
  <c r="B21" i="1"/>
  <c r="R21" i="1" s="1"/>
  <c r="B20" i="1"/>
  <c r="B19" i="1"/>
  <c r="R19" i="1" s="1"/>
  <c r="R18" i="1"/>
  <c r="B18" i="1"/>
  <c r="B17" i="1"/>
  <c r="R17" i="1" s="1"/>
  <c r="B16" i="1"/>
  <c r="M15" i="1"/>
  <c r="G15" i="1"/>
  <c r="D15" i="1"/>
  <c r="R15" i="1"/>
  <c r="B15" i="1"/>
  <c r="M14" i="1"/>
  <c r="G14" i="1"/>
  <c r="D14" i="1"/>
  <c r="B14" i="1"/>
  <c r="M13" i="1"/>
  <c r="G13" i="1"/>
  <c r="D13" i="1"/>
  <c r="B13" i="1"/>
  <c r="M12" i="1"/>
  <c r="G12" i="1"/>
  <c r="D12" i="1"/>
  <c r="B12" i="1"/>
  <c r="M11" i="1"/>
  <c r="G11" i="1"/>
  <c r="D11" i="1"/>
  <c r="B11" i="1"/>
  <c r="M10" i="1"/>
  <c r="G10" i="1"/>
  <c r="D10" i="1"/>
  <c r="B10" i="1"/>
  <c r="M9" i="1"/>
  <c r="G9" i="1"/>
  <c r="D9" i="1"/>
  <c r="B9" i="1"/>
  <c r="M8" i="1"/>
  <c r="G8" i="1"/>
  <c r="D8" i="1"/>
  <c r="B8" i="1"/>
  <c r="M7" i="1"/>
  <c r="G7" i="1"/>
  <c r="D7" i="1"/>
  <c r="B7" i="1"/>
  <c r="M6" i="1"/>
  <c r="D6" i="1"/>
  <c r="B6" i="1"/>
  <c r="M5" i="1"/>
  <c r="D5" i="1"/>
  <c r="B5" i="1"/>
  <c r="M4" i="1"/>
  <c r="D4" i="1"/>
  <c r="B4" i="1"/>
</calcChain>
</file>

<file path=xl/sharedStrings.xml><?xml version="1.0" encoding="utf-8"?>
<sst xmlns="http://schemas.openxmlformats.org/spreadsheetml/2006/main" count="81" uniqueCount="45">
  <si>
    <t xml:space="preserve">SCH </t>
  </si>
  <si>
    <t>Resident Statutory  Tuition</t>
  </si>
  <si>
    <t>Board Designated Tuition</t>
  </si>
  <si>
    <t>Mandatory Fees</t>
  </si>
  <si>
    <t xml:space="preserve"> Total Res UG Students</t>
  </si>
  <si>
    <t>Student Services Fee</t>
  </si>
  <si>
    <t>Medical Services Fee</t>
  </si>
  <si>
    <t>University Center Fee</t>
  </si>
  <si>
    <t>Library Resource Charge</t>
  </si>
  <si>
    <t>Publication Charge</t>
  </si>
  <si>
    <t>Rec Center Fee</t>
  </si>
  <si>
    <t>ID Card Fee</t>
  </si>
  <si>
    <t>Student Data Mgmt Fee</t>
  </si>
  <si>
    <t>Athletics Fee</t>
  </si>
  <si>
    <t>Transportation Fee</t>
  </si>
  <si>
    <t>International Education Fee</t>
  </si>
  <si>
    <t>Advising Fee</t>
  </si>
  <si>
    <t>50.00/SCH</t>
  </si>
  <si>
    <t>16.18/SCH</t>
  </si>
  <si>
    <t>10.00/SCH</t>
  </si>
  <si>
    <t>20.00/SCH</t>
  </si>
  <si>
    <t>max 194.16</t>
  </si>
  <si>
    <t>min 40.00</t>
  </si>
  <si>
    <t>max 240.00</t>
  </si>
  <si>
    <t>max 120.00</t>
  </si>
  <si>
    <t>$55 per semester credit hour</t>
  </si>
  <si>
    <t>·         College of Business upper-division courses</t>
  </si>
  <si>
    <t>$42 per semester credit hour</t>
  </si>
  <si>
    <t>Non Resident Statutory Tuition</t>
  </si>
  <si>
    <t xml:space="preserve"> Total Non-Res UG Students</t>
  </si>
  <si>
    <t>Technology Solutions Fee</t>
  </si>
  <si>
    <t>·         College of Science upper-division courses</t>
  </si>
  <si>
    <t>$50 per semester credit hour</t>
  </si>
  <si>
    <t>Teaching &amp; Learning Center Fee</t>
  </si>
  <si>
    <t>*Summer Rate $20</t>
  </si>
  <si>
    <t>17.00/SCH</t>
  </si>
  <si>
    <t>min 128.00</t>
  </si>
  <si>
    <t>max 384.00</t>
  </si>
  <si>
    <t>458.00/SCH</t>
  </si>
  <si>
    <t>264.01/SCH</t>
  </si>
  <si>
    <t>32.00/SCH</t>
  </si>
  <si>
    <t>418.99/SCH</t>
  </si>
  <si>
    <t>Undergraduate Student Guaranteed Tuition Plan: Fall 2021, Spring 2022, Summer 2022</t>
  </si>
  <si>
    <t>·         College of Engineering / ARCH upper-division courses</t>
  </si>
  <si>
    <t>Differential Tuition is assessed all students taking upper-division Undergraduate College of Engineering / ARCH, College of Business and College of Science courses at the following rates: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</si>
</sst>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9" tint="-0.499984740745262"/>
      <name val="Arial"/>
      <family val="2"/>
    </font>
    <font>
      <i/>
      <sz val="9"/>
      <color theme="1"/>
      <name val="Arial"/>
      <family val="2"/>
    </font>
    <font>
      <b/>
      <i/>
      <sz val="15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2" fillId="0" borderId="0" xfId="0" applyFont="1" applyFill="1"/>
    <xf numFmtId="4" fontId="5" fillId="0" borderId="0" xfId="1" applyNumberFormat="1" applyFont="1"/>
    <xf numFmtId="4" fontId="4" fillId="0" borderId="7" xfId="0" applyNumberFormat="1" applyFont="1" applyBorder="1"/>
    <xf numFmtId="4" fontId="4" fillId="0" borderId="7" xfId="0" applyNumberFormat="1" applyFont="1" applyFill="1" applyBorder="1"/>
    <xf numFmtId="4" fontId="4" fillId="0" borderId="22" xfId="0" applyNumberFormat="1" applyFont="1" applyFill="1" applyBorder="1"/>
    <xf numFmtId="0" fontId="2" fillId="0" borderId="24" xfId="0" applyFont="1" applyFill="1" applyBorder="1" applyAlignment="1">
      <alignment horizontal="center" vertical="center" wrapText="1"/>
    </xf>
    <xf numFmtId="8" fontId="2" fillId="0" borderId="0" xfId="0" applyNumberFormat="1" applyFont="1" applyFill="1" applyBorder="1" applyAlignment="1">
      <alignment horizontal="center" vertical="center"/>
    </xf>
    <xf numFmtId="8" fontId="2" fillId="0" borderId="9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/>
    <xf numFmtId="8" fontId="2" fillId="0" borderId="26" xfId="0" applyNumberFormat="1" applyFont="1" applyFill="1" applyBorder="1" applyAlignment="1">
      <alignment horizontal="center" vertical="center"/>
    </xf>
    <xf numFmtId="8" fontId="2" fillId="0" borderId="11" xfId="0" applyNumberFormat="1" applyFont="1" applyFill="1" applyBorder="1" applyAlignment="1">
      <alignment horizontal="center" vertical="center"/>
    </xf>
    <xf numFmtId="2" fontId="7" fillId="0" borderId="0" xfId="0" quotePrefix="1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2" fillId="0" borderId="4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29" xfId="0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20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wrapText="1"/>
    </xf>
    <xf numFmtId="0" fontId="6" fillId="2" borderId="24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6" fontId="8" fillId="0" borderId="6" xfId="0" applyNumberFormat="1" applyFont="1" applyFill="1" applyBorder="1" applyAlignment="1">
      <alignment horizontal="center" vertical="center"/>
    </xf>
    <xf numFmtId="8" fontId="8" fillId="0" borderId="6" xfId="0" applyNumberFormat="1" applyFont="1" applyFill="1" applyBorder="1" applyAlignment="1">
      <alignment horizontal="center" vertical="center"/>
    </xf>
    <xf numFmtId="8" fontId="8" fillId="0" borderId="32" xfId="0" applyNumberFormat="1" applyFont="1" applyFill="1" applyBorder="1" applyAlignment="1">
      <alignment horizontal="center" vertical="center"/>
    </xf>
    <xf numFmtId="8" fontId="8" fillId="0" borderId="5" xfId="0" applyNumberFormat="1" applyFont="1" applyFill="1" applyBorder="1" applyAlignment="1">
      <alignment horizontal="center" vertical="center"/>
    </xf>
    <xf numFmtId="8" fontId="8" fillId="0" borderId="0" xfId="0" applyNumberFormat="1" applyFont="1" applyFill="1" applyBorder="1" applyAlignment="1">
      <alignment horizontal="center" vertical="center"/>
    </xf>
    <xf numFmtId="4" fontId="9" fillId="0" borderId="9" xfId="0" applyNumberFormat="1" applyFont="1" applyFill="1" applyBorder="1"/>
    <xf numFmtId="0" fontId="8" fillId="0" borderId="0" xfId="0" applyFont="1" applyFill="1"/>
    <xf numFmtId="8" fontId="8" fillId="0" borderId="15" xfId="0" applyNumberFormat="1" applyFont="1" applyFill="1" applyBorder="1" applyAlignment="1">
      <alignment horizontal="center" vertical="center"/>
    </xf>
    <xf numFmtId="8" fontId="8" fillId="0" borderId="9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6" fontId="8" fillId="0" borderId="10" xfId="0" applyNumberFormat="1" applyFont="1" applyFill="1" applyBorder="1" applyAlignment="1">
      <alignment horizontal="center" vertical="center"/>
    </xf>
    <xf numFmtId="8" fontId="8" fillId="0" borderId="25" xfId="0" applyNumberFormat="1" applyFont="1" applyFill="1" applyBorder="1" applyAlignment="1">
      <alignment horizontal="center" vertical="center"/>
    </xf>
    <xf numFmtId="8" fontId="8" fillId="0" borderId="11" xfId="0" applyNumberFormat="1" applyFont="1" applyFill="1" applyBorder="1" applyAlignment="1">
      <alignment horizontal="center" vertical="center"/>
    </xf>
    <xf numFmtId="4" fontId="9" fillId="0" borderId="11" xfId="0" applyNumberFormat="1" applyFont="1" applyFill="1" applyBorder="1"/>
    <xf numFmtId="0" fontId="8" fillId="0" borderId="0" xfId="0" applyFont="1" applyFill="1" applyAlignment="1">
      <alignment horizontal="center" vertical="center"/>
    </xf>
    <xf numFmtId="0" fontId="10" fillId="0" borderId="0" xfId="0" quotePrefix="1" applyFont="1" applyFill="1" applyAlignment="1">
      <alignment horizontal="center" vertical="center"/>
    </xf>
    <xf numFmtId="0" fontId="10" fillId="0" borderId="12" xfId="0" quotePrefix="1" applyFont="1" applyFill="1" applyBorder="1" applyAlignment="1">
      <alignment horizontal="center" vertical="center"/>
    </xf>
    <xf numFmtId="2" fontId="10" fillId="0" borderId="12" xfId="0" quotePrefix="1" applyNumberFormat="1" applyFont="1" applyFill="1" applyBorder="1" applyAlignment="1">
      <alignment horizontal="center" vertical="center"/>
    </xf>
    <xf numFmtId="2" fontId="10" fillId="0" borderId="12" xfId="0" applyNumberFormat="1" applyFont="1" applyFill="1" applyBorder="1" applyAlignment="1">
      <alignment horizontal="center" vertical="center"/>
    </xf>
    <xf numFmtId="4" fontId="9" fillId="0" borderId="12" xfId="0" applyNumberFormat="1" applyFont="1" applyFill="1" applyBorder="1"/>
    <xf numFmtId="0" fontId="10" fillId="0" borderId="0" xfId="0" applyFont="1" applyFill="1"/>
    <xf numFmtId="4" fontId="11" fillId="0" borderId="0" xfId="1" applyNumberFormat="1" applyFont="1" applyFill="1"/>
    <xf numFmtId="4" fontId="8" fillId="0" borderId="0" xfId="0" applyNumberFormat="1" applyFont="1" applyFill="1"/>
    <xf numFmtId="0" fontId="8" fillId="0" borderId="1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0" xfId="0" applyFont="1" applyFill="1"/>
    <xf numFmtId="0" fontId="8" fillId="0" borderId="23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8" fontId="8" fillId="0" borderId="26" xfId="0" applyNumberFormat="1" applyFont="1" applyFill="1" applyBorder="1" applyAlignment="1">
      <alignment horizontal="center" vertical="center"/>
    </xf>
    <xf numFmtId="0" fontId="10" fillId="0" borderId="0" xfId="0" quotePrefix="1" applyFont="1" applyFill="1" applyBorder="1" applyAlignment="1">
      <alignment horizontal="center"/>
    </xf>
    <xf numFmtId="2" fontId="10" fillId="0" borderId="0" xfId="0" quotePrefix="1" applyNumberFormat="1" applyFont="1" applyFill="1" applyBorder="1" applyAlignment="1">
      <alignment horizontal="center"/>
    </xf>
    <xf numFmtId="2" fontId="10" fillId="0" borderId="0" xfId="0" quotePrefix="1" applyNumberFormat="1" applyFont="1" applyFill="1" applyBorder="1" applyAlignment="1">
      <alignment vertical="center"/>
    </xf>
    <xf numFmtId="2" fontId="10" fillId="0" borderId="0" xfId="0" quotePrefix="1" applyNumberFormat="1" applyFont="1" applyFill="1" applyBorder="1" applyAlignment="1">
      <alignment horizontal="center" vertical="center"/>
    </xf>
    <xf numFmtId="0" fontId="10" fillId="0" borderId="0" xfId="0" quotePrefix="1" applyFont="1" applyFill="1" applyBorder="1" applyAlignment="1">
      <alignment vertical="center"/>
    </xf>
    <xf numFmtId="2" fontId="10" fillId="0" borderId="0" xfId="0" applyNumberFormat="1" applyFont="1" applyFill="1" applyBorder="1" applyAlignment="1">
      <alignment horizontal="center" vertical="center"/>
    </xf>
    <xf numFmtId="6" fontId="8" fillId="0" borderId="7" xfId="0" applyNumberFormat="1" applyFont="1" applyFill="1" applyBorder="1" applyAlignment="1">
      <alignment horizontal="center" vertical="center"/>
    </xf>
    <xf numFmtId="6" fontId="8" fillId="0" borderId="0" xfId="0" applyNumberFormat="1" applyFont="1" applyFill="1" applyBorder="1" applyAlignment="1">
      <alignment horizontal="center" vertical="center"/>
    </xf>
    <xf numFmtId="6" fontId="8" fillId="0" borderId="26" xfId="0" applyNumberFormat="1" applyFont="1" applyFill="1" applyBorder="1" applyAlignment="1">
      <alignment horizontal="center" vertical="center"/>
    </xf>
    <xf numFmtId="8" fontId="8" fillId="0" borderId="8" xfId="0" applyNumberFormat="1" applyFont="1" applyFill="1" applyBorder="1" applyAlignment="1">
      <alignment horizontal="center" vertical="center"/>
    </xf>
    <xf numFmtId="8" fontId="8" fillId="0" borderId="27" xfId="0" applyNumberFormat="1" applyFont="1" applyFill="1" applyBorder="1" applyAlignment="1">
      <alignment horizontal="center" vertical="center"/>
    </xf>
    <xf numFmtId="0" fontId="9" fillId="0" borderId="0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2"/>
  <sheetViews>
    <sheetView showGridLines="0" tabSelected="1" zoomScale="120" zoomScaleNormal="120" workbookViewId="0">
      <selection activeCell="F11" sqref="F11"/>
    </sheetView>
  </sheetViews>
  <sheetFormatPr defaultRowHeight="12" x14ac:dyDescent="0.2"/>
  <cols>
    <col min="1" max="1" width="7.28515625" style="1" customWidth="1"/>
    <col min="2" max="2" width="10" style="3" customWidth="1"/>
    <col min="3" max="3" width="10.85546875" style="3" customWidth="1"/>
    <col min="4" max="4" width="9.140625" style="1"/>
    <col min="5" max="5" width="7.42578125" style="1" bestFit="1" customWidth="1"/>
    <col min="6" max="6" width="10.28515625" style="1" bestFit="1" customWidth="1"/>
    <col min="7" max="7" width="9.140625" style="1"/>
    <col min="8" max="8" width="9.140625" style="1" bestFit="1" customWidth="1"/>
    <col min="9" max="9" width="10.7109375" style="1" bestFit="1" customWidth="1"/>
    <col min="10" max="10" width="10" style="1" bestFit="1" customWidth="1"/>
    <col min="11" max="11" width="7.85546875" style="1" customWidth="1"/>
    <col min="12" max="12" width="11.7109375" style="1" bestFit="1" customWidth="1"/>
    <col min="13" max="13" width="10.140625" style="1" customWidth="1"/>
    <col min="14" max="14" width="9.85546875" style="1" customWidth="1"/>
    <col min="15" max="15" width="12.28515625" style="1" customWidth="1"/>
    <col min="16" max="16" width="11.7109375" style="1" customWidth="1"/>
    <col min="17" max="17" width="8.140625" style="1" bestFit="1" customWidth="1"/>
    <col min="18" max="18" width="12.42578125" style="2" customWidth="1"/>
    <col min="19" max="19" width="3.28515625" style="1" customWidth="1"/>
    <col min="20" max="16384" width="9.140625" style="1"/>
  </cols>
  <sheetData>
    <row r="1" spans="1:19" ht="26.25" customHeight="1" thickBot="1" x14ac:dyDescent="0.35">
      <c r="A1" s="31" t="s">
        <v>42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3"/>
    </row>
    <row r="2" spans="1:19" ht="18" customHeight="1" thickBot="1" x14ac:dyDescent="0.25">
      <c r="A2" s="34" t="s">
        <v>0</v>
      </c>
      <c r="B2" s="34" t="s">
        <v>1</v>
      </c>
      <c r="C2" s="34" t="s">
        <v>2</v>
      </c>
      <c r="D2" s="36" t="s">
        <v>3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29" t="s">
        <v>4</v>
      </c>
    </row>
    <row r="3" spans="1:19" ht="47.25" customHeight="1" thickBot="1" x14ac:dyDescent="0.25">
      <c r="A3" s="35"/>
      <c r="B3" s="35"/>
      <c r="C3" s="35"/>
      <c r="D3" s="68" t="s">
        <v>5</v>
      </c>
      <c r="E3" s="69" t="s">
        <v>6</v>
      </c>
      <c r="F3" s="70" t="s">
        <v>30</v>
      </c>
      <c r="G3" s="69" t="s">
        <v>7</v>
      </c>
      <c r="H3" s="70" t="s">
        <v>8</v>
      </c>
      <c r="I3" s="69" t="s">
        <v>9</v>
      </c>
      <c r="J3" s="70" t="s">
        <v>10</v>
      </c>
      <c r="K3" s="69" t="s">
        <v>11</v>
      </c>
      <c r="L3" s="70" t="s">
        <v>12</v>
      </c>
      <c r="M3" s="69" t="s">
        <v>13</v>
      </c>
      <c r="N3" s="70" t="s">
        <v>33</v>
      </c>
      <c r="O3" s="69" t="s">
        <v>14</v>
      </c>
      <c r="P3" s="8" t="s">
        <v>15</v>
      </c>
      <c r="Q3" s="18" t="s">
        <v>16</v>
      </c>
      <c r="R3" s="30"/>
    </row>
    <row r="4" spans="1:19" x14ac:dyDescent="0.2">
      <c r="A4" s="50">
        <v>1</v>
      </c>
      <c r="B4" s="78">
        <f>50*A4</f>
        <v>50</v>
      </c>
      <c r="C4" s="81">
        <v>264.01</v>
      </c>
      <c r="D4" s="44">
        <f t="shared" ref="D4:D15" si="0">16.18*A4</f>
        <v>16.18</v>
      </c>
      <c r="E4" s="48">
        <v>34.25</v>
      </c>
      <c r="F4" s="44">
        <v>128</v>
      </c>
      <c r="G4" s="48">
        <v>40</v>
      </c>
      <c r="H4" s="44">
        <v>17</v>
      </c>
      <c r="I4" s="48">
        <v>5</v>
      </c>
      <c r="J4" s="44">
        <v>120</v>
      </c>
      <c r="K4" s="48">
        <v>3</v>
      </c>
      <c r="L4" s="44">
        <v>15</v>
      </c>
      <c r="M4" s="48">
        <f>20*A4</f>
        <v>20</v>
      </c>
      <c r="N4" s="44">
        <v>10</v>
      </c>
      <c r="O4" s="48">
        <v>35</v>
      </c>
      <c r="P4" s="9">
        <v>2</v>
      </c>
      <c r="Q4" s="10">
        <v>130.80000000000001</v>
      </c>
      <c r="R4" s="5">
        <f>SUM(B4:Q4)</f>
        <v>890.24</v>
      </c>
      <c r="S4" s="1">
        <v>1</v>
      </c>
    </row>
    <row r="5" spans="1:19" x14ac:dyDescent="0.2">
      <c r="A5" s="50">
        <v>2</v>
      </c>
      <c r="B5" s="78">
        <f t="shared" ref="B5:B27" si="1">50*A5</f>
        <v>100</v>
      </c>
      <c r="C5" s="81">
        <f>A5*C4</f>
        <v>528.02</v>
      </c>
      <c r="D5" s="44">
        <f t="shared" si="0"/>
        <v>32.36</v>
      </c>
      <c r="E5" s="48">
        <v>34.25</v>
      </c>
      <c r="F5" s="44">
        <v>128</v>
      </c>
      <c r="G5" s="48">
        <v>40</v>
      </c>
      <c r="H5" s="44">
        <f t="shared" ref="H5:H27" si="2">A5*17</f>
        <v>34</v>
      </c>
      <c r="I5" s="48">
        <v>5</v>
      </c>
      <c r="J5" s="44">
        <v>120</v>
      </c>
      <c r="K5" s="48">
        <v>3</v>
      </c>
      <c r="L5" s="44">
        <v>15</v>
      </c>
      <c r="M5" s="48">
        <f t="shared" ref="M5:M15" si="3">20*A5</f>
        <v>40</v>
      </c>
      <c r="N5" s="44">
        <v>10</v>
      </c>
      <c r="O5" s="48">
        <v>35</v>
      </c>
      <c r="P5" s="9">
        <v>2</v>
      </c>
      <c r="Q5" s="10">
        <v>130.80000000000001</v>
      </c>
      <c r="R5" s="5">
        <f t="shared" ref="R5:R10" si="4">SUM(B5:Q5)</f>
        <v>1257.43</v>
      </c>
      <c r="S5" s="1">
        <v>2</v>
      </c>
    </row>
    <row r="6" spans="1:19" x14ac:dyDescent="0.2">
      <c r="A6" s="50">
        <v>3</v>
      </c>
      <c r="B6" s="78">
        <f t="shared" si="1"/>
        <v>150</v>
      </c>
      <c r="C6" s="81">
        <f>A6*C4</f>
        <v>792.03</v>
      </c>
      <c r="D6" s="44">
        <f t="shared" si="0"/>
        <v>48.54</v>
      </c>
      <c r="E6" s="48">
        <v>34.25</v>
      </c>
      <c r="F6" s="44">
        <v>128</v>
      </c>
      <c r="G6" s="48">
        <v>40</v>
      </c>
      <c r="H6" s="44">
        <f t="shared" si="2"/>
        <v>51</v>
      </c>
      <c r="I6" s="48">
        <v>5</v>
      </c>
      <c r="J6" s="44">
        <v>120</v>
      </c>
      <c r="K6" s="48">
        <v>3</v>
      </c>
      <c r="L6" s="44">
        <v>15</v>
      </c>
      <c r="M6" s="48">
        <f t="shared" si="3"/>
        <v>60</v>
      </c>
      <c r="N6" s="44">
        <v>10</v>
      </c>
      <c r="O6" s="48">
        <v>35</v>
      </c>
      <c r="P6" s="9">
        <v>2</v>
      </c>
      <c r="Q6" s="10">
        <v>130.80000000000001</v>
      </c>
      <c r="R6" s="5">
        <f t="shared" si="4"/>
        <v>1624.62</v>
      </c>
      <c r="S6" s="1">
        <v>3</v>
      </c>
    </row>
    <row r="7" spans="1:19" x14ac:dyDescent="0.2">
      <c r="A7" s="50">
        <v>4</v>
      </c>
      <c r="B7" s="78">
        <f t="shared" si="1"/>
        <v>200</v>
      </c>
      <c r="C7" s="81">
        <f>A7*C4</f>
        <v>1056.04</v>
      </c>
      <c r="D7" s="44">
        <f t="shared" si="0"/>
        <v>64.72</v>
      </c>
      <c r="E7" s="48">
        <v>34.25</v>
      </c>
      <c r="F7" s="44">
        <v>128</v>
      </c>
      <c r="G7" s="48">
        <f t="shared" ref="G7:G15" si="5">10*A7</f>
        <v>40</v>
      </c>
      <c r="H7" s="44">
        <f t="shared" si="2"/>
        <v>68</v>
      </c>
      <c r="I7" s="48">
        <v>5</v>
      </c>
      <c r="J7" s="44">
        <v>120</v>
      </c>
      <c r="K7" s="48">
        <v>3</v>
      </c>
      <c r="L7" s="44">
        <v>15</v>
      </c>
      <c r="M7" s="48">
        <f t="shared" si="3"/>
        <v>80</v>
      </c>
      <c r="N7" s="44">
        <v>10</v>
      </c>
      <c r="O7" s="48">
        <v>35</v>
      </c>
      <c r="P7" s="9">
        <v>2</v>
      </c>
      <c r="Q7" s="10">
        <v>130.80000000000001</v>
      </c>
      <c r="R7" s="5">
        <f t="shared" si="4"/>
        <v>1991.81</v>
      </c>
      <c r="S7" s="1">
        <v>4</v>
      </c>
    </row>
    <row r="8" spans="1:19" x14ac:dyDescent="0.2">
      <c r="A8" s="50">
        <v>5</v>
      </c>
      <c r="B8" s="78">
        <f t="shared" si="1"/>
        <v>250</v>
      </c>
      <c r="C8" s="81">
        <f>A8*C4</f>
        <v>1320.05</v>
      </c>
      <c r="D8" s="44">
        <f t="shared" si="0"/>
        <v>80.900000000000006</v>
      </c>
      <c r="E8" s="48">
        <v>34.25</v>
      </c>
      <c r="F8" s="44">
        <f>32*A8</f>
        <v>160</v>
      </c>
      <c r="G8" s="48">
        <f t="shared" si="5"/>
        <v>50</v>
      </c>
      <c r="H8" s="44">
        <f t="shared" si="2"/>
        <v>85</v>
      </c>
      <c r="I8" s="48">
        <v>5</v>
      </c>
      <c r="J8" s="44">
        <v>120</v>
      </c>
      <c r="K8" s="48">
        <v>3</v>
      </c>
      <c r="L8" s="44">
        <v>15</v>
      </c>
      <c r="M8" s="48">
        <f t="shared" si="3"/>
        <v>100</v>
      </c>
      <c r="N8" s="44">
        <v>10</v>
      </c>
      <c r="O8" s="48">
        <v>35</v>
      </c>
      <c r="P8" s="9">
        <v>2</v>
      </c>
      <c r="Q8" s="10">
        <v>130.80000000000001</v>
      </c>
      <c r="R8" s="5">
        <f t="shared" si="4"/>
        <v>2401</v>
      </c>
      <c r="S8" s="1">
        <v>5</v>
      </c>
    </row>
    <row r="9" spans="1:19" x14ac:dyDescent="0.2">
      <c r="A9" s="50">
        <v>6</v>
      </c>
      <c r="B9" s="78">
        <f t="shared" si="1"/>
        <v>300</v>
      </c>
      <c r="C9" s="81">
        <f>A9*C4</f>
        <v>1584.06</v>
      </c>
      <c r="D9" s="44">
        <f t="shared" si="0"/>
        <v>97.08</v>
      </c>
      <c r="E9" s="48">
        <v>34.25</v>
      </c>
      <c r="F9" s="44">
        <f>6*32</f>
        <v>192</v>
      </c>
      <c r="G9" s="48">
        <f t="shared" si="5"/>
        <v>60</v>
      </c>
      <c r="H9" s="44">
        <f t="shared" si="2"/>
        <v>102</v>
      </c>
      <c r="I9" s="48">
        <v>5</v>
      </c>
      <c r="J9" s="44">
        <v>120</v>
      </c>
      <c r="K9" s="48">
        <v>3</v>
      </c>
      <c r="L9" s="44">
        <v>15</v>
      </c>
      <c r="M9" s="48">
        <f t="shared" si="3"/>
        <v>120</v>
      </c>
      <c r="N9" s="44">
        <v>10</v>
      </c>
      <c r="O9" s="48">
        <v>35</v>
      </c>
      <c r="P9" s="9">
        <v>2</v>
      </c>
      <c r="Q9" s="10">
        <v>130.80000000000001</v>
      </c>
      <c r="R9" s="5">
        <f t="shared" si="4"/>
        <v>2810.19</v>
      </c>
      <c r="S9" s="1">
        <v>6</v>
      </c>
    </row>
    <row r="10" spans="1:19" x14ac:dyDescent="0.2">
      <c r="A10" s="50">
        <v>7</v>
      </c>
      <c r="B10" s="78">
        <f t="shared" si="1"/>
        <v>350</v>
      </c>
      <c r="C10" s="81">
        <f>A10*C4</f>
        <v>1848.07</v>
      </c>
      <c r="D10" s="44">
        <f t="shared" si="0"/>
        <v>113.25999999999999</v>
      </c>
      <c r="E10" s="48">
        <v>34.25</v>
      </c>
      <c r="F10" s="44">
        <f>32*7</f>
        <v>224</v>
      </c>
      <c r="G10" s="48">
        <f t="shared" si="5"/>
        <v>70</v>
      </c>
      <c r="H10" s="44">
        <f t="shared" si="2"/>
        <v>119</v>
      </c>
      <c r="I10" s="48">
        <v>5</v>
      </c>
      <c r="J10" s="44">
        <v>120</v>
      </c>
      <c r="K10" s="48">
        <v>3</v>
      </c>
      <c r="L10" s="44">
        <v>15</v>
      </c>
      <c r="M10" s="48">
        <f t="shared" si="3"/>
        <v>140</v>
      </c>
      <c r="N10" s="44">
        <v>10</v>
      </c>
      <c r="O10" s="48">
        <v>35</v>
      </c>
      <c r="P10" s="9">
        <v>2</v>
      </c>
      <c r="Q10" s="10">
        <v>130.80000000000001</v>
      </c>
      <c r="R10" s="5">
        <f t="shared" si="4"/>
        <v>3219.38</v>
      </c>
      <c r="S10" s="1">
        <v>7</v>
      </c>
    </row>
    <row r="11" spans="1:19" x14ac:dyDescent="0.2">
      <c r="A11" s="50">
        <v>8</v>
      </c>
      <c r="B11" s="78">
        <f t="shared" si="1"/>
        <v>400</v>
      </c>
      <c r="C11" s="81">
        <f>A11*C4</f>
        <v>2112.08</v>
      </c>
      <c r="D11" s="44">
        <f t="shared" si="0"/>
        <v>129.44</v>
      </c>
      <c r="E11" s="48">
        <v>34.25</v>
      </c>
      <c r="F11" s="44">
        <f>32*8</f>
        <v>256</v>
      </c>
      <c r="G11" s="48">
        <f t="shared" si="5"/>
        <v>80</v>
      </c>
      <c r="H11" s="44">
        <f t="shared" si="2"/>
        <v>136</v>
      </c>
      <c r="I11" s="48">
        <v>5</v>
      </c>
      <c r="J11" s="44">
        <v>120</v>
      </c>
      <c r="K11" s="48">
        <v>3</v>
      </c>
      <c r="L11" s="44">
        <v>15</v>
      </c>
      <c r="M11" s="48">
        <f t="shared" si="3"/>
        <v>160</v>
      </c>
      <c r="N11" s="44">
        <v>10</v>
      </c>
      <c r="O11" s="48">
        <v>35</v>
      </c>
      <c r="P11" s="9">
        <v>2</v>
      </c>
      <c r="Q11" s="10">
        <v>130.80000000000001</v>
      </c>
      <c r="R11" s="5">
        <f>SUM(B11:Q11)</f>
        <v>3628.57</v>
      </c>
      <c r="S11" s="1">
        <v>8</v>
      </c>
    </row>
    <row r="12" spans="1:19" x14ac:dyDescent="0.2">
      <c r="A12" s="50">
        <v>9</v>
      </c>
      <c r="B12" s="78">
        <f t="shared" si="1"/>
        <v>450</v>
      </c>
      <c r="C12" s="81">
        <f>A12*C4</f>
        <v>2376.09</v>
      </c>
      <c r="D12" s="44">
        <f t="shared" si="0"/>
        <v>145.62</v>
      </c>
      <c r="E12" s="48">
        <v>34.25</v>
      </c>
      <c r="F12" s="44">
        <f>32*9</f>
        <v>288</v>
      </c>
      <c r="G12" s="48">
        <f t="shared" si="5"/>
        <v>90</v>
      </c>
      <c r="H12" s="44">
        <f t="shared" si="2"/>
        <v>153</v>
      </c>
      <c r="I12" s="48">
        <v>5</v>
      </c>
      <c r="J12" s="44">
        <v>120</v>
      </c>
      <c r="K12" s="48">
        <v>3</v>
      </c>
      <c r="L12" s="44">
        <v>15</v>
      </c>
      <c r="M12" s="48">
        <f t="shared" si="3"/>
        <v>180</v>
      </c>
      <c r="N12" s="44">
        <v>10</v>
      </c>
      <c r="O12" s="48">
        <v>35</v>
      </c>
      <c r="P12" s="9">
        <v>2</v>
      </c>
      <c r="Q12" s="10">
        <v>130.80000000000001</v>
      </c>
      <c r="R12" s="5">
        <f>SUM(B12:Q12)</f>
        <v>4037.76</v>
      </c>
      <c r="S12" s="1">
        <v>9</v>
      </c>
    </row>
    <row r="13" spans="1:19" x14ac:dyDescent="0.2">
      <c r="A13" s="50">
        <v>10</v>
      </c>
      <c r="B13" s="78">
        <f t="shared" si="1"/>
        <v>500</v>
      </c>
      <c r="C13" s="81">
        <f>A13*C4</f>
        <v>2640.1</v>
      </c>
      <c r="D13" s="44">
        <f t="shared" si="0"/>
        <v>161.80000000000001</v>
      </c>
      <c r="E13" s="48">
        <v>34.25</v>
      </c>
      <c r="F13" s="44">
        <f>32*10</f>
        <v>320</v>
      </c>
      <c r="G13" s="48">
        <f t="shared" si="5"/>
        <v>100</v>
      </c>
      <c r="H13" s="44">
        <f t="shared" si="2"/>
        <v>170</v>
      </c>
      <c r="I13" s="48">
        <v>5</v>
      </c>
      <c r="J13" s="44">
        <v>120</v>
      </c>
      <c r="K13" s="48">
        <v>3</v>
      </c>
      <c r="L13" s="44">
        <v>15</v>
      </c>
      <c r="M13" s="48">
        <f t="shared" si="3"/>
        <v>200</v>
      </c>
      <c r="N13" s="44">
        <v>10</v>
      </c>
      <c r="O13" s="48">
        <v>35</v>
      </c>
      <c r="P13" s="9">
        <v>2</v>
      </c>
      <c r="Q13" s="10">
        <v>130.80000000000001</v>
      </c>
      <c r="R13" s="5">
        <f>SUM(B13:Q13)</f>
        <v>4446.95</v>
      </c>
      <c r="S13" s="1">
        <v>10</v>
      </c>
    </row>
    <row r="14" spans="1:19" x14ac:dyDescent="0.2">
      <c r="A14" s="50">
        <v>11</v>
      </c>
      <c r="B14" s="78">
        <f t="shared" si="1"/>
        <v>550</v>
      </c>
      <c r="C14" s="81">
        <f>A14*C4</f>
        <v>2904.1099999999997</v>
      </c>
      <c r="D14" s="44">
        <f t="shared" si="0"/>
        <v>177.98</v>
      </c>
      <c r="E14" s="48">
        <v>34.25</v>
      </c>
      <c r="F14" s="44">
        <f>32*11</f>
        <v>352</v>
      </c>
      <c r="G14" s="48">
        <f t="shared" si="5"/>
        <v>110</v>
      </c>
      <c r="H14" s="44">
        <f t="shared" si="2"/>
        <v>187</v>
      </c>
      <c r="I14" s="48">
        <v>5</v>
      </c>
      <c r="J14" s="44">
        <v>120</v>
      </c>
      <c r="K14" s="48">
        <v>3</v>
      </c>
      <c r="L14" s="44">
        <v>15</v>
      </c>
      <c r="M14" s="48">
        <f t="shared" si="3"/>
        <v>220</v>
      </c>
      <c r="N14" s="44">
        <v>10</v>
      </c>
      <c r="O14" s="48">
        <v>35</v>
      </c>
      <c r="P14" s="9">
        <v>2</v>
      </c>
      <c r="Q14" s="10">
        <v>130.80000000000001</v>
      </c>
      <c r="R14" s="5">
        <f>SUM(B14:Q14)</f>
        <v>4856.1400000000003</v>
      </c>
      <c r="S14" s="1">
        <v>11</v>
      </c>
    </row>
    <row r="15" spans="1:19" x14ac:dyDescent="0.2">
      <c r="A15" s="50">
        <v>12</v>
      </c>
      <c r="B15" s="78">
        <f t="shared" si="1"/>
        <v>600</v>
      </c>
      <c r="C15" s="81">
        <f>A15*C4</f>
        <v>3168.12</v>
      </c>
      <c r="D15" s="44">
        <f t="shared" si="0"/>
        <v>194.16</v>
      </c>
      <c r="E15" s="48">
        <v>34.25</v>
      </c>
      <c r="F15" s="44">
        <f>32*12</f>
        <v>384</v>
      </c>
      <c r="G15" s="48">
        <f t="shared" si="5"/>
        <v>120</v>
      </c>
      <c r="H15" s="44">
        <f t="shared" si="2"/>
        <v>204</v>
      </c>
      <c r="I15" s="48">
        <v>5</v>
      </c>
      <c r="J15" s="44">
        <v>120</v>
      </c>
      <c r="K15" s="48">
        <v>3</v>
      </c>
      <c r="L15" s="44">
        <v>15</v>
      </c>
      <c r="M15" s="48">
        <f t="shared" si="3"/>
        <v>240</v>
      </c>
      <c r="N15" s="44">
        <v>10</v>
      </c>
      <c r="O15" s="48">
        <v>35</v>
      </c>
      <c r="P15" s="9">
        <v>2</v>
      </c>
      <c r="Q15" s="10">
        <v>130.80000000000001</v>
      </c>
      <c r="R15" s="5">
        <f t="shared" ref="R15:R26" si="6">SUM(B15:Q15)</f>
        <v>5265.33</v>
      </c>
      <c r="S15" s="1">
        <v>12</v>
      </c>
    </row>
    <row r="16" spans="1:19" x14ac:dyDescent="0.2">
      <c r="A16" s="50">
        <v>13</v>
      </c>
      <c r="B16" s="78">
        <f t="shared" si="1"/>
        <v>650</v>
      </c>
      <c r="C16" s="81">
        <f>A16*C4</f>
        <v>3432.13</v>
      </c>
      <c r="D16" s="44">
        <v>194.16</v>
      </c>
      <c r="E16" s="48">
        <v>34.25</v>
      </c>
      <c r="F16" s="44">
        <v>384</v>
      </c>
      <c r="G16" s="48">
        <v>120</v>
      </c>
      <c r="H16" s="44">
        <f t="shared" si="2"/>
        <v>221</v>
      </c>
      <c r="I16" s="48">
        <v>5</v>
      </c>
      <c r="J16" s="44">
        <v>120</v>
      </c>
      <c r="K16" s="48">
        <v>3</v>
      </c>
      <c r="L16" s="44">
        <v>15</v>
      </c>
      <c r="M16" s="48">
        <v>240</v>
      </c>
      <c r="N16" s="44">
        <v>10</v>
      </c>
      <c r="O16" s="48">
        <v>35</v>
      </c>
      <c r="P16" s="9">
        <v>2</v>
      </c>
      <c r="Q16" s="10">
        <v>130.80000000000001</v>
      </c>
      <c r="R16" s="5">
        <f>SUM(B16:Q16)</f>
        <v>5596.34</v>
      </c>
      <c r="S16" s="1">
        <v>13</v>
      </c>
    </row>
    <row r="17" spans="1:21" x14ac:dyDescent="0.2">
      <c r="A17" s="50">
        <v>14</v>
      </c>
      <c r="B17" s="78">
        <f t="shared" si="1"/>
        <v>700</v>
      </c>
      <c r="C17" s="81">
        <f>A17*C4</f>
        <v>3696.14</v>
      </c>
      <c r="D17" s="44">
        <v>194.16</v>
      </c>
      <c r="E17" s="48">
        <v>34.25</v>
      </c>
      <c r="F17" s="44">
        <v>384</v>
      </c>
      <c r="G17" s="48">
        <v>120</v>
      </c>
      <c r="H17" s="44">
        <f t="shared" si="2"/>
        <v>238</v>
      </c>
      <c r="I17" s="48">
        <v>5</v>
      </c>
      <c r="J17" s="44">
        <v>120</v>
      </c>
      <c r="K17" s="48">
        <v>3</v>
      </c>
      <c r="L17" s="44">
        <v>15</v>
      </c>
      <c r="M17" s="48">
        <v>240</v>
      </c>
      <c r="N17" s="44">
        <v>10</v>
      </c>
      <c r="O17" s="48">
        <v>35</v>
      </c>
      <c r="P17" s="9">
        <v>2</v>
      </c>
      <c r="Q17" s="10">
        <v>130.80000000000001</v>
      </c>
      <c r="R17" s="5">
        <f t="shared" si="6"/>
        <v>5927.3499999999995</v>
      </c>
      <c r="S17" s="1">
        <v>14</v>
      </c>
    </row>
    <row r="18" spans="1:21" s="3" customFormat="1" x14ac:dyDescent="0.2">
      <c r="A18" s="50">
        <v>15</v>
      </c>
      <c r="B18" s="78">
        <f t="shared" si="1"/>
        <v>750</v>
      </c>
      <c r="C18" s="81">
        <f>A18*C4</f>
        <v>3960.1499999999996</v>
      </c>
      <c r="D18" s="44">
        <v>194.16</v>
      </c>
      <c r="E18" s="48">
        <v>34.25</v>
      </c>
      <c r="F18" s="44">
        <v>384</v>
      </c>
      <c r="G18" s="48">
        <v>120</v>
      </c>
      <c r="H18" s="44">
        <f t="shared" si="2"/>
        <v>255</v>
      </c>
      <c r="I18" s="48">
        <v>5</v>
      </c>
      <c r="J18" s="44">
        <v>120</v>
      </c>
      <c r="K18" s="48">
        <v>3</v>
      </c>
      <c r="L18" s="44">
        <v>15</v>
      </c>
      <c r="M18" s="48">
        <v>240</v>
      </c>
      <c r="N18" s="44">
        <v>10</v>
      </c>
      <c r="O18" s="48">
        <v>35</v>
      </c>
      <c r="P18" s="9">
        <v>2</v>
      </c>
      <c r="Q18" s="10">
        <v>130.80000000000001</v>
      </c>
      <c r="R18" s="6">
        <f t="shared" si="6"/>
        <v>6258.36</v>
      </c>
      <c r="S18" s="3">
        <v>15</v>
      </c>
    </row>
    <row r="19" spans="1:21" s="3" customFormat="1" x14ac:dyDescent="0.2">
      <c r="A19" s="50">
        <v>16</v>
      </c>
      <c r="B19" s="79">
        <f t="shared" si="1"/>
        <v>800</v>
      </c>
      <c r="C19" s="81">
        <f>A19*C4</f>
        <v>4224.16</v>
      </c>
      <c r="D19" s="44">
        <v>194.16</v>
      </c>
      <c r="E19" s="48">
        <v>34.25</v>
      </c>
      <c r="F19" s="44">
        <v>384</v>
      </c>
      <c r="G19" s="48">
        <v>120</v>
      </c>
      <c r="H19" s="44">
        <f t="shared" si="2"/>
        <v>272</v>
      </c>
      <c r="I19" s="48">
        <v>5</v>
      </c>
      <c r="J19" s="44">
        <v>120</v>
      </c>
      <c r="K19" s="48">
        <v>3</v>
      </c>
      <c r="L19" s="44">
        <v>15</v>
      </c>
      <c r="M19" s="48">
        <v>240</v>
      </c>
      <c r="N19" s="44">
        <v>10</v>
      </c>
      <c r="O19" s="48">
        <v>35</v>
      </c>
      <c r="P19" s="9">
        <v>2</v>
      </c>
      <c r="Q19" s="10">
        <v>130.80000000000001</v>
      </c>
      <c r="R19" s="6">
        <f t="shared" si="6"/>
        <v>6589.37</v>
      </c>
      <c r="S19" s="3">
        <v>16</v>
      </c>
    </row>
    <row r="20" spans="1:21" s="3" customFormat="1" x14ac:dyDescent="0.2">
      <c r="A20" s="50">
        <v>17</v>
      </c>
      <c r="B20" s="79">
        <f t="shared" si="1"/>
        <v>850</v>
      </c>
      <c r="C20" s="81">
        <f>A20*C4</f>
        <v>4488.17</v>
      </c>
      <c r="D20" s="44">
        <v>194.16</v>
      </c>
      <c r="E20" s="48">
        <v>34.25</v>
      </c>
      <c r="F20" s="44">
        <v>384</v>
      </c>
      <c r="G20" s="48">
        <v>120</v>
      </c>
      <c r="H20" s="44">
        <f t="shared" si="2"/>
        <v>289</v>
      </c>
      <c r="I20" s="48">
        <v>5</v>
      </c>
      <c r="J20" s="44">
        <v>120</v>
      </c>
      <c r="K20" s="48">
        <v>3</v>
      </c>
      <c r="L20" s="44">
        <v>15</v>
      </c>
      <c r="M20" s="48">
        <v>240</v>
      </c>
      <c r="N20" s="44">
        <v>10</v>
      </c>
      <c r="O20" s="48">
        <v>35</v>
      </c>
      <c r="P20" s="9">
        <v>2</v>
      </c>
      <c r="Q20" s="10">
        <v>130.80000000000001</v>
      </c>
      <c r="R20" s="6">
        <f>SUM(B20:Q20)</f>
        <v>6920.38</v>
      </c>
      <c r="S20" s="3">
        <v>17</v>
      </c>
    </row>
    <row r="21" spans="1:21" s="3" customFormat="1" x14ac:dyDescent="0.2">
      <c r="A21" s="50">
        <v>18</v>
      </c>
      <c r="B21" s="79">
        <f t="shared" si="1"/>
        <v>900</v>
      </c>
      <c r="C21" s="81">
        <f>A21*C4</f>
        <v>4752.18</v>
      </c>
      <c r="D21" s="44">
        <v>194.16</v>
      </c>
      <c r="E21" s="48">
        <v>34.25</v>
      </c>
      <c r="F21" s="44">
        <v>384</v>
      </c>
      <c r="G21" s="48">
        <v>120</v>
      </c>
      <c r="H21" s="44">
        <f t="shared" si="2"/>
        <v>306</v>
      </c>
      <c r="I21" s="48">
        <v>5</v>
      </c>
      <c r="J21" s="44">
        <v>120</v>
      </c>
      <c r="K21" s="48">
        <v>3</v>
      </c>
      <c r="L21" s="44">
        <v>15</v>
      </c>
      <c r="M21" s="48">
        <v>240</v>
      </c>
      <c r="N21" s="44">
        <v>10</v>
      </c>
      <c r="O21" s="48">
        <v>35</v>
      </c>
      <c r="P21" s="9">
        <v>2</v>
      </c>
      <c r="Q21" s="10">
        <v>130.80000000000001</v>
      </c>
      <c r="R21" s="6">
        <f t="shared" si="6"/>
        <v>7251.39</v>
      </c>
      <c r="S21" s="3">
        <v>18</v>
      </c>
    </row>
    <row r="22" spans="1:21" s="3" customFormat="1" x14ac:dyDescent="0.2">
      <c r="A22" s="50">
        <v>19</v>
      </c>
      <c r="B22" s="79">
        <f t="shared" si="1"/>
        <v>950</v>
      </c>
      <c r="C22" s="81">
        <f>A22*C4</f>
        <v>5016.1899999999996</v>
      </c>
      <c r="D22" s="44">
        <v>194.16</v>
      </c>
      <c r="E22" s="48">
        <v>34.25</v>
      </c>
      <c r="F22" s="44">
        <v>384</v>
      </c>
      <c r="G22" s="48">
        <v>120</v>
      </c>
      <c r="H22" s="44">
        <f t="shared" si="2"/>
        <v>323</v>
      </c>
      <c r="I22" s="48">
        <v>5</v>
      </c>
      <c r="J22" s="44">
        <v>120</v>
      </c>
      <c r="K22" s="48">
        <v>3</v>
      </c>
      <c r="L22" s="44">
        <v>15</v>
      </c>
      <c r="M22" s="48">
        <v>240</v>
      </c>
      <c r="N22" s="44">
        <v>10</v>
      </c>
      <c r="O22" s="48">
        <v>35</v>
      </c>
      <c r="P22" s="9">
        <v>2</v>
      </c>
      <c r="Q22" s="10">
        <v>130.80000000000001</v>
      </c>
      <c r="R22" s="6">
        <f t="shared" si="6"/>
        <v>7582.4</v>
      </c>
      <c r="S22" s="3">
        <v>19</v>
      </c>
    </row>
    <row r="23" spans="1:21" s="3" customFormat="1" x14ac:dyDescent="0.2">
      <c r="A23" s="50">
        <v>20</v>
      </c>
      <c r="B23" s="79">
        <f t="shared" si="1"/>
        <v>1000</v>
      </c>
      <c r="C23" s="81">
        <f>A23*C4</f>
        <v>5280.2</v>
      </c>
      <c r="D23" s="44">
        <v>194.16</v>
      </c>
      <c r="E23" s="48">
        <v>34.25</v>
      </c>
      <c r="F23" s="44">
        <v>384</v>
      </c>
      <c r="G23" s="48">
        <v>120</v>
      </c>
      <c r="H23" s="44">
        <f t="shared" si="2"/>
        <v>340</v>
      </c>
      <c r="I23" s="48">
        <v>5</v>
      </c>
      <c r="J23" s="44">
        <v>120</v>
      </c>
      <c r="K23" s="48">
        <v>3</v>
      </c>
      <c r="L23" s="44">
        <v>15</v>
      </c>
      <c r="M23" s="48">
        <v>240</v>
      </c>
      <c r="N23" s="44">
        <v>10</v>
      </c>
      <c r="O23" s="48">
        <v>35</v>
      </c>
      <c r="P23" s="9">
        <v>2</v>
      </c>
      <c r="Q23" s="10">
        <v>130.80000000000001</v>
      </c>
      <c r="R23" s="6">
        <f t="shared" si="6"/>
        <v>7913.41</v>
      </c>
      <c r="S23" s="3">
        <v>20</v>
      </c>
    </row>
    <row r="24" spans="1:21" s="3" customFormat="1" x14ac:dyDescent="0.2">
      <c r="A24" s="50">
        <v>21</v>
      </c>
      <c r="B24" s="79">
        <f t="shared" si="1"/>
        <v>1050</v>
      </c>
      <c r="C24" s="81">
        <f>A24*C4</f>
        <v>5544.21</v>
      </c>
      <c r="D24" s="44">
        <v>194.16</v>
      </c>
      <c r="E24" s="48">
        <v>34.25</v>
      </c>
      <c r="F24" s="44">
        <v>384</v>
      </c>
      <c r="G24" s="48">
        <v>120</v>
      </c>
      <c r="H24" s="44">
        <f t="shared" si="2"/>
        <v>357</v>
      </c>
      <c r="I24" s="48">
        <v>5</v>
      </c>
      <c r="J24" s="44">
        <v>120</v>
      </c>
      <c r="K24" s="48">
        <v>3</v>
      </c>
      <c r="L24" s="44">
        <v>15</v>
      </c>
      <c r="M24" s="48">
        <v>240</v>
      </c>
      <c r="N24" s="44">
        <v>10</v>
      </c>
      <c r="O24" s="48">
        <v>35</v>
      </c>
      <c r="P24" s="9">
        <v>2</v>
      </c>
      <c r="Q24" s="10">
        <v>130.80000000000001</v>
      </c>
      <c r="R24" s="6">
        <f>SUM(B24:Q24)</f>
        <v>8244.42</v>
      </c>
      <c r="S24" s="3">
        <v>21</v>
      </c>
    </row>
    <row r="25" spans="1:21" s="3" customFormat="1" x14ac:dyDescent="0.2">
      <c r="A25" s="50">
        <v>22</v>
      </c>
      <c r="B25" s="79">
        <f t="shared" si="1"/>
        <v>1100</v>
      </c>
      <c r="C25" s="81">
        <f>A25*C4</f>
        <v>5808.2199999999993</v>
      </c>
      <c r="D25" s="44">
        <v>194.16</v>
      </c>
      <c r="E25" s="48">
        <v>34.25</v>
      </c>
      <c r="F25" s="44">
        <v>384</v>
      </c>
      <c r="G25" s="48">
        <v>120</v>
      </c>
      <c r="H25" s="44">
        <f t="shared" si="2"/>
        <v>374</v>
      </c>
      <c r="I25" s="48">
        <v>5</v>
      </c>
      <c r="J25" s="44">
        <v>120</v>
      </c>
      <c r="K25" s="48">
        <v>3</v>
      </c>
      <c r="L25" s="44">
        <v>15</v>
      </c>
      <c r="M25" s="48">
        <v>240</v>
      </c>
      <c r="N25" s="44">
        <v>10</v>
      </c>
      <c r="O25" s="48">
        <v>35</v>
      </c>
      <c r="P25" s="9">
        <v>2</v>
      </c>
      <c r="Q25" s="10">
        <v>130.80000000000001</v>
      </c>
      <c r="R25" s="6">
        <f t="shared" si="6"/>
        <v>8575.4299999999985</v>
      </c>
      <c r="S25" s="3">
        <v>22</v>
      </c>
    </row>
    <row r="26" spans="1:21" s="3" customFormat="1" x14ac:dyDescent="0.2">
      <c r="A26" s="50">
        <v>23</v>
      </c>
      <c r="B26" s="79">
        <f t="shared" si="1"/>
        <v>1150</v>
      </c>
      <c r="C26" s="81">
        <f>A26*C4</f>
        <v>6072.23</v>
      </c>
      <c r="D26" s="44">
        <v>194.16</v>
      </c>
      <c r="E26" s="48">
        <v>34.25</v>
      </c>
      <c r="F26" s="44">
        <v>384</v>
      </c>
      <c r="G26" s="48">
        <v>120</v>
      </c>
      <c r="H26" s="44">
        <f t="shared" si="2"/>
        <v>391</v>
      </c>
      <c r="I26" s="48">
        <v>5</v>
      </c>
      <c r="J26" s="44">
        <v>120</v>
      </c>
      <c r="K26" s="48">
        <v>3</v>
      </c>
      <c r="L26" s="44">
        <v>15</v>
      </c>
      <c r="M26" s="48">
        <v>240</v>
      </c>
      <c r="N26" s="44">
        <v>10</v>
      </c>
      <c r="O26" s="48">
        <v>35</v>
      </c>
      <c r="P26" s="9">
        <v>2</v>
      </c>
      <c r="Q26" s="10">
        <v>130.80000000000001</v>
      </c>
      <c r="R26" s="6">
        <f t="shared" si="6"/>
        <v>8906.4399999999987</v>
      </c>
      <c r="S26" s="3">
        <v>23</v>
      </c>
    </row>
    <row r="27" spans="1:21" s="3" customFormat="1" ht="12.75" thickBot="1" x14ac:dyDescent="0.25">
      <c r="A27" s="51">
        <v>24</v>
      </c>
      <c r="B27" s="80">
        <f t="shared" si="1"/>
        <v>1200</v>
      </c>
      <c r="C27" s="82">
        <f>A27*C4</f>
        <v>6336.24</v>
      </c>
      <c r="D27" s="71">
        <v>194.16</v>
      </c>
      <c r="E27" s="54">
        <v>34.25</v>
      </c>
      <c r="F27" s="71">
        <v>384</v>
      </c>
      <c r="G27" s="54">
        <v>120</v>
      </c>
      <c r="H27" s="71">
        <f t="shared" si="2"/>
        <v>408</v>
      </c>
      <c r="I27" s="54">
        <v>5</v>
      </c>
      <c r="J27" s="71">
        <v>120</v>
      </c>
      <c r="K27" s="54">
        <v>3</v>
      </c>
      <c r="L27" s="71">
        <v>15</v>
      </c>
      <c r="M27" s="54">
        <v>240</v>
      </c>
      <c r="N27" s="71">
        <v>10</v>
      </c>
      <c r="O27" s="54">
        <v>35</v>
      </c>
      <c r="P27" s="12">
        <v>2</v>
      </c>
      <c r="Q27" s="13">
        <v>130.80000000000001</v>
      </c>
      <c r="R27" s="7">
        <f>SUM(B27:Q27)</f>
        <v>9237.4499999999989</v>
      </c>
      <c r="S27" s="3">
        <v>24</v>
      </c>
    </row>
    <row r="28" spans="1:21" x14ac:dyDescent="0.2">
      <c r="A28" s="83"/>
      <c r="B28" s="72" t="s">
        <v>17</v>
      </c>
      <c r="C28" s="72" t="s">
        <v>39</v>
      </c>
      <c r="D28" s="72" t="s">
        <v>18</v>
      </c>
      <c r="E28" s="73">
        <v>34.25</v>
      </c>
      <c r="F28" s="72" t="s">
        <v>40</v>
      </c>
      <c r="G28" s="72" t="s">
        <v>19</v>
      </c>
      <c r="H28" s="72" t="s">
        <v>35</v>
      </c>
      <c r="I28" s="73">
        <v>5</v>
      </c>
      <c r="J28" s="74">
        <v>120</v>
      </c>
      <c r="K28" s="74">
        <v>3</v>
      </c>
      <c r="L28" s="75">
        <v>15</v>
      </c>
      <c r="M28" s="76" t="s">
        <v>20</v>
      </c>
      <c r="N28" s="77">
        <v>10</v>
      </c>
      <c r="O28" s="77">
        <v>35</v>
      </c>
      <c r="P28" s="15">
        <v>2</v>
      </c>
      <c r="Q28" s="14">
        <v>130.80000000000001</v>
      </c>
      <c r="R28" s="11"/>
    </row>
    <row r="29" spans="1:21" x14ac:dyDescent="0.2">
      <c r="A29" s="67"/>
      <c r="B29" s="62"/>
      <c r="C29" s="62"/>
      <c r="D29" s="62" t="s">
        <v>21</v>
      </c>
      <c r="E29" s="62"/>
      <c r="F29" s="62" t="s">
        <v>36</v>
      </c>
      <c r="G29" s="62" t="s">
        <v>22</v>
      </c>
      <c r="H29" s="62"/>
      <c r="I29" s="62"/>
      <c r="J29" s="62"/>
      <c r="K29" s="62"/>
      <c r="L29" s="62"/>
      <c r="M29" s="62" t="s">
        <v>23</v>
      </c>
      <c r="N29" s="62"/>
      <c r="O29" s="62" t="s">
        <v>34</v>
      </c>
      <c r="P29" s="16"/>
      <c r="Q29" s="16"/>
      <c r="R29" s="4"/>
    </row>
    <row r="30" spans="1:21" x14ac:dyDescent="0.2">
      <c r="A30" s="67"/>
      <c r="B30" s="62"/>
      <c r="C30" s="62"/>
      <c r="D30" s="62"/>
      <c r="E30" s="62"/>
      <c r="F30" s="62" t="s">
        <v>37</v>
      </c>
      <c r="G30" s="62" t="s">
        <v>24</v>
      </c>
      <c r="H30" s="62"/>
      <c r="I30" s="62"/>
      <c r="J30" s="62"/>
      <c r="K30" s="62"/>
      <c r="L30" s="62"/>
      <c r="M30" s="62"/>
      <c r="N30" s="62"/>
      <c r="O30" s="62"/>
      <c r="P30" s="16"/>
      <c r="Q30" s="16"/>
      <c r="R30" s="4"/>
    </row>
    <row r="31" spans="1:21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3"/>
      <c r="Q31" s="3"/>
      <c r="R31" s="4"/>
    </row>
    <row r="32" spans="1:21" x14ac:dyDescent="0.2">
      <c r="A32" s="46" t="s">
        <v>44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R32" s="4"/>
      <c r="U32" s="2"/>
    </row>
    <row r="33" spans="1:21" x14ac:dyDescent="0.2">
      <c r="A33" s="46" t="s">
        <v>43</v>
      </c>
      <c r="B33" s="46"/>
      <c r="C33" s="46"/>
      <c r="D33" s="46"/>
      <c r="E33" s="46"/>
      <c r="F33" s="46"/>
      <c r="G33" s="46"/>
      <c r="H33" s="46" t="s">
        <v>25</v>
      </c>
      <c r="I33" s="46"/>
      <c r="J33" s="46"/>
      <c r="K33" s="46"/>
      <c r="L33" s="46"/>
      <c r="M33" s="46"/>
      <c r="N33" s="46"/>
      <c r="O33" s="46"/>
      <c r="P33" s="3"/>
      <c r="Q33" s="3"/>
    </row>
    <row r="34" spans="1:21" x14ac:dyDescent="0.2">
      <c r="A34" s="46" t="s">
        <v>26</v>
      </c>
      <c r="B34" s="46"/>
      <c r="C34" s="46"/>
      <c r="D34" s="46"/>
      <c r="E34" s="46"/>
      <c r="F34" s="46"/>
      <c r="G34" s="46"/>
      <c r="H34" s="46" t="s">
        <v>27</v>
      </c>
      <c r="I34" s="46"/>
      <c r="J34" s="46"/>
      <c r="K34" s="46"/>
      <c r="L34" s="46"/>
      <c r="M34" s="46"/>
      <c r="N34" s="46"/>
      <c r="O34" s="46"/>
      <c r="P34" s="3"/>
      <c r="Q34" s="3"/>
    </row>
    <row r="35" spans="1:21" x14ac:dyDescent="0.2">
      <c r="A35" s="46" t="s">
        <v>31</v>
      </c>
      <c r="B35" s="46"/>
      <c r="C35" s="46"/>
      <c r="D35" s="46"/>
      <c r="E35" s="46"/>
      <c r="F35" s="46"/>
      <c r="G35" s="46"/>
      <c r="H35" s="46" t="s">
        <v>32</v>
      </c>
      <c r="I35" s="46"/>
      <c r="J35" s="46"/>
      <c r="U35" s="2"/>
    </row>
    <row r="36" spans="1:21" x14ac:dyDescent="0.2">
      <c r="B36" s="1"/>
      <c r="C36" s="1"/>
      <c r="U36" s="2"/>
    </row>
    <row r="37" spans="1:21" ht="12.75" thickBot="1" x14ac:dyDescent="0.25"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21" ht="18" customHeight="1" x14ac:dyDescent="0.2">
      <c r="A38" s="20" t="s">
        <v>0</v>
      </c>
      <c r="B38" s="22" t="s">
        <v>28</v>
      </c>
      <c r="C38" s="22" t="s">
        <v>2</v>
      </c>
      <c r="D38" s="24" t="s">
        <v>3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6"/>
      <c r="R38" s="27" t="s">
        <v>29</v>
      </c>
    </row>
    <row r="39" spans="1:21" ht="47.25" customHeight="1" thickBot="1" x14ac:dyDescent="0.25">
      <c r="A39" s="21"/>
      <c r="B39" s="23"/>
      <c r="C39" s="23"/>
      <c r="D39" s="65" t="s">
        <v>5</v>
      </c>
      <c r="E39" s="66" t="s">
        <v>6</v>
      </c>
      <c r="F39" s="66" t="s">
        <v>30</v>
      </c>
      <c r="G39" s="66" t="s">
        <v>7</v>
      </c>
      <c r="H39" s="66" t="s">
        <v>8</v>
      </c>
      <c r="I39" s="66" t="s">
        <v>9</v>
      </c>
      <c r="J39" s="66" t="s">
        <v>10</v>
      </c>
      <c r="K39" s="66" t="s">
        <v>11</v>
      </c>
      <c r="L39" s="66" t="s">
        <v>12</v>
      </c>
      <c r="M39" s="66" t="s">
        <v>13</v>
      </c>
      <c r="N39" s="66" t="s">
        <v>33</v>
      </c>
      <c r="O39" s="17" t="s">
        <v>14</v>
      </c>
      <c r="P39" s="17" t="s">
        <v>15</v>
      </c>
      <c r="Q39" s="19" t="s">
        <v>16</v>
      </c>
      <c r="R39" s="28"/>
    </row>
    <row r="40" spans="1:21" x14ac:dyDescent="0.2">
      <c r="A40" s="39">
        <v>1</v>
      </c>
      <c r="B40" s="40">
        <v>458</v>
      </c>
      <c r="C40" s="41">
        <v>418.99</v>
      </c>
      <c r="D40" s="42">
        <f t="shared" ref="D40:D51" si="7">16.18*A40</f>
        <v>16.18</v>
      </c>
      <c r="E40" s="43">
        <v>34.25</v>
      </c>
      <c r="F40" s="43">
        <v>128</v>
      </c>
      <c r="G40" s="43">
        <v>40</v>
      </c>
      <c r="H40" s="43">
        <f t="shared" ref="H40:H51" si="8">A40*17</f>
        <v>17</v>
      </c>
      <c r="I40" s="43">
        <v>5</v>
      </c>
      <c r="J40" s="43">
        <v>120</v>
      </c>
      <c r="K40" s="43">
        <v>3</v>
      </c>
      <c r="L40" s="43">
        <v>15</v>
      </c>
      <c r="M40" s="43">
        <f>20*A40</f>
        <v>20</v>
      </c>
      <c r="N40" s="43">
        <v>10</v>
      </c>
      <c r="O40" s="43">
        <v>35</v>
      </c>
      <c r="P40" s="43">
        <v>2</v>
      </c>
      <c r="Q40" s="44">
        <v>130.80000000000001</v>
      </c>
      <c r="R40" s="45">
        <f>SUM(B40:Q40)</f>
        <v>1453.22</v>
      </c>
      <c r="S40" s="46">
        <v>1</v>
      </c>
    </row>
    <row r="41" spans="1:21" x14ac:dyDescent="0.2">
      <c r="A41" s="39">
        <v>2</v>
      </c>
      <c r="B41" s="40">
        <f>A41*B40</f>
        <v>916</v>
      </c>
      <c r="C41" s="41">
        <f>A41*C40</f>
        <v>837.98</v>
      </c>
      <c r="D41" s="47">
        <f t="shared" si="7"/>
        <v>32.36</v>
      </c>
      <c r="E41" s="48">
        <v>34.25</v>
      </c>
      <c r="F41" s="48">
        <v>128</v>
      </c>
      <c r="G41" s="48">
        <v>40</v>
      </c>
      <c r="H41" s="48">
        <f t="shared" si="8"/>
        <v>34</v>
      </c>
      <c r="I41" s="48">
        <v>5</v>
      </c>
      <c r="J41" s="48">
        <v>120</v>
      </c>
      <c r="K41" s="48">
        <v>3</v>
      </c>
      <c r="L41" s="48">
        <v>15</v>
      </c>
      <c r="M41" s="48">
        <f t="shared" ref="M41:M51" si="9">20*A41</f>
        <v>40</v>
      </c>
      <c r="N41" s="48">
        <v>10</v>
      </c>
      <c r="O41" s="48">
        <v>35</v>
      </c>
      <c r="P41" s="48">
        <v>2</v>
      </c>
      <c r="Q41" s="44">
        <v>130.80000000000001</v>
      </c>
      <c r="R41" s="45">
        <f t="shared" ref="R41:R62" si="10">SUM(B41:Q41)</f>
        <v>2383.3900000000003</v>
      </c>
      <c r="S41" s="46">
        <v>2</v>
      </c>
    </row>
    <row r="42" spans="1:21" x14ac:dyDescent="0.2">
      <c r="A42" s="39">
        <v>3</v>
      </c>
      <c r="B42" s="40">
        <f>A42*B40</f>
        <v>1374</v>
      </c>
      <c r="C42" s="41">
        <f>A42*C40</f>
        <v>1256.97</v>
      </c>
      <c r="D42" s="47">
        <f t="shared" si="7"/>
        <v>48.54</v>
      </c>
      <c r="E42" s="48">
        <v>34.25</v>
      </c>
      <c r="F42" s="48">
        <v>128</v>
      </c>
      <c r="G42" s="48">
        <v>40</v>
      </c>
      <c r="H42" s="48">
        <f t="shared" si="8"/>
        <v>51</v>
      </c>
      <c r="I42" s="48">
        <v>5</v>
      </c>
      <c r="J42" s="48">
        <v>120</v>
      </c>
      <c r="K42" s="48">
        <v>3</v>
      </c>
      <c r="L42" s="48">
        <v>15</v>
      </c>
      <c r="M42" s="48">
        <f t="shared" si="9"/>
        <v>60</v>
      </c>
      <c r="N42" s="48">
        <v>10</v>
      </c>
      <c r="O42" s="48">
        <v>35</v>
      </c>
      <c r="P42" s="48">
        <v>2</v>
      </c>
      <c r="Q42" s="44">
        <v>130.80000000000001</v>
      </c>
      <c r="R42" s="45">
        <f t="shared" si="10"/>
        <v>3313.5600000000004</v>
      </c>
      <c r="S42" s="46">
        <v>3</v>
      </c>
    </row>
    <row r="43" spans="1:21" x14ac:dyDescent="0.2">
      <c r="A43" s="39">
        <v>4</v>
      </c>
      <c r="B43" s="40">
        <f>A43*B40</f>
        <v>1832</v>
      </c>
      <c r="C43" s="41">
        <f>+A43*C40</f>
        <v>1675.96</v>
      </c>
      <c r="D43" s="47">
        <f t="shared" si="7"/>
        <v>64.72</v>
      </c>
      <c r="E43" s="48">
        <v>34.25</v>
      </c>
      <c r="F43" s="48">
        <v>128</v>
      </c>
      <c r="G43" s="48">
        <f t="shared" ref="G43:G51" si="11">10*A43</f>
        <v>40</v>
      </c>
      <c r="H43" s="48">
        <f t="shared" si="8"/>
        <v>68</v>
      </c>
      <c r="I43" s="48">
        <v>5</v>
      </c>
      <c r="J43" s="48">
        <v>120</v>
      </c>
      <c r="K43" s="48">
        <v>3</v>
      </c>
      <c r="L43" s="48">
        <v>15</v>
      </c>
      <c r="M43" s="48">
        <f t="shared" si="9"/>
        <v>80</v>
      </c>
      <c r="N43" s="48">
        <v>10</v>
      </c>
      <c r="O43" s="48">
        <v>35</v>
      </c>
      <c r="P43" s="48">
        <v>2</v>
      </c>
      <c r="Q43" s="44">
        <v>130.80000000000001</v>
      </c>
      <c r="R43" s="45">
        <f t="shared" si="10"/>
        <v>4243.7300000000005</v>
      </c>
      <c r="S43" s="46">
        <v>4</v>
      </c>
    </row>
    <row r="44" spans="1:21" x14ac:dyDescent="0.2">
      <c r="A44" s="39">
        <v>5</v>
      </c>
      <c r="B44" s="40">
        <f>A44*B40</f>
        <v>2290</v>
      </c>
      <c r="C44" s="41">
        <f>+A44*C40</f>
        <v>2094.9499999999998</v>
      </c>
      <c r="D44" s="47">
        <f t="shared" si="7"/>
        <v>80.900000000000006</v>
      </c>
      <c r="E44" s="48">
        <v>34.25</v>
      </c>
      <c r="F44" s="48">
        <f>32*A44</f>
        <v>160</v>
      </c>
      <c r="G44" s="48">
        <f t="shared" si="11"/>
        <v>50</v>
      </c>
      <c r="H44" s="48">
        <f t="shared" si="8"/>
        <v>85</v>
      </c>
      <c r="I44" s="48">
        <v>5</v>
      </c>
      <c r="J44" s="48">
        <v>120</v>
      </c>
      <c r="K44" s="48">
        <v>3</v>
      </c>
      <c r="L44" s="48">
        <v>15</v>
      </c>
      <c r="M44" s="48">
        <f t="shared" si="9"/>
        <v>100</v>
      </c>
      <c r="N44" s="48">
        <v>10</v>
      </c>
      <c r="O44" s="48">
        <v>35</v>
      </c>
      <c r="P44" s="48">
        <v>2</v>
      </c>
      <c r="Q44" s="44">
        <v>130.80000000000001</v>
      </c>
      <c r="R44" s="45">
        <f t="shared" si="10"/>
        <v>5215.8999999999996</v>
      </c>
      <c r="S44" s="46">
        <v>5</v>
      </c>
    </row>
    <row r="45" spans="1:21" x14ac:dyDescent="0.2">
      <c r="A45" s="39">
        <v>6</v>
      </c>
      <c r="B45" s="40">
        <f>A45*B40</f>
        <v>2748</v>
      </c>
      <c r="C45" s="41">
        <f>+A45*C40</f>
        <v>2513.94</v>
      </c>
      <c r="D45" s="47">
        <f t="shared" si="7"/>
        <v>97.08</v>
      </c>
      <c r="E45" s="48">
        <v>34.25</v>
      </c>
      <c r="F45" s="48">
        <f>6*32</f>
        <v>192</v>
      </c>
      <c r="G45" s="48">
        <f t="shared" si="11"/>
        <v>60</v>
      </c>
      <c r="H45" s="48">
        <f t="shared" si="8"/>
        <v>102</v>
      </c>
      <c r="I45" s="48">
        <v>5</v>
      </c>
      <c r="J45" s="48">
        <v>120</v>
      </c>
      <c r="K45" s="48">
        <v>3</v>
      </c>
      <c r="L45" s="48">
        <v>15</v>
      </c>
      <c r="M45" s="48">
        <f t="shared" si="9"/>
        <v>120</v>
      </c>
      <c r="N45" s="48">
        <v>10</v>
      </c>
      <c r="O45" s="48">
        <v>35</v>
      </c>
      <c r="P45" s="48">
        <v>2</v>
      </c>
      <c r="Q45" s="44">
        <v>130.80000000000001</v>
      </c>
      <c r="R45" s="45">
        <f t="shared" si="10"/>
        <v>6188.0700000000006</v>
      </c>
      <c r="S45" s="46">
        <v>6</v>
      </c>
    </row>
    <row r="46" spans="1:21" x14ac:dyDescent="0.2">
      <c r="A46" s="39">
        <v>7</v>
      </c>
      <c r="B46" s="40">
        <f>A46*B40</f>
        <v>3206</v>
      </c>
      <c r="C46" s="41">
        <f>+A46*C40</f>
        <v>2932.9300000000003</v>
      </c>
      <c r="D46" s="47">
        <f t="shared" si="7"/>
        <v>113.25999999999999</v>
      </c>
      <c r="E46" s="48">
        <v>34.25</v>
      </c>
      <c r="F46" s="48">
        <f>32*7</f>
        <v>224</v>
      </c>
      <c r="G46" s="48">
        <f t="shared" si="11"/>
        <v>70</v>
      </c>
      <c r="H46" s="48">
        <f t="shared" si="8"/>
        <v>119</v>
      </c>
      <c r="I46" s="48">
        <v>5</v>
      </c>
      <c r="J46" s="48">
        <v>120</v>
      </c>
      <c r="K46" s="48">
        <v>3</v>
      </c>
      <c r="L46" s="48">
        <v>15</v>
      </c>
      <c r="M46" s="48">
        <f t="shared" si="9"/>
        <v>140</v>
      </c>
      <c r="N46" s="48">
        <v>10</v>
      </c>
      <c r="O46" s="48">
        <v>35</v>
      </c>
      <c r="P46" s="48">
        <v>2</v>
      </c>
      <c r="Q46" s="44">
        <v>130.80000000000001</v>
      </c>
      <c r="R46" s="45">
        <f t="shared" si="10"/>
        <v>7160.2400000000007</v>
      </c>
      <c r="S46" s="46">
        <v>7</v>
      </c>
    </row>
    <row r="47" spans="1:21" x14ac:dyDescent="0.2">
      <c r="A47" s="39">
        <v>8</v>
      </c>
      <c r="B47" s="40">
        <f>A47*B40</f>
        <v>3664</v>
      </c>
      <c r="C47" s="41">
        <f>+A47*C40</f>
        <v>3351.92</v>
      </c>
      <c r="D47" s="47">
        <f t="shared" si="7"/>
        <v>129.44</v>
      </c>
      <c r="E47" s="48">
        <v>34.25</v>
      </c>
      <c r="F47" s="48">
        <f>32*8</f>
        <v>256</v>
      </c>
      <c r="G47" s="48">
        <f t="shared" si="11"/>
        <v>80</v>
      </c>
      <c r="H47" s="48">
        <f t="shared" si="8"/>
        <v>136</v>
      </c>
      <c r="I47" s="48">
        <v>5</v>
      </c>
      <c r="J47" s="48">
        <v>120</v>
      </c>
      <c r="K47" s="48">
        <v>3</v>
      </c>
      <c r="L47" s="48">
        <v>15</v>
      </c>
      <c r="M47" s="48">
        <f t="shared" si="9"/>
        <v>160</v>
      </c>
      <c r="N47" s="48">
        <v>10</v>
      </c>
      <c r="O47" s="48">
        <v>35</v>
      </c>
      <c r="P47" s="48">
        <v>2</v>
      </c>
      <c r="Q47" s="44">
        <v>130.80000000000001</v>
      </c>
      <c r="R47" s="45">
        <f t="shared" si="10"/>
        <v>8132.41</v>
      </c>
      <c r="S47" s="46">
        <v>8</v>
      </c>
    </row>
    <row r="48" spans="1:21" x14ac:dyDescent="0.2">
      <c r="A48" s="39">
        <v>9</v>
      </c>
      <c r="B48" s="40">
        <f>A48*B40</f>
        <v>4122</v>
      </c>
      <c r="C48" s="41">
        <f>+A48*C40</f>
        <v>3770.91</v>
      </c>
      <c r="D48" s="47">
        <f t="shared" si="7"/>
        <v>145.62</v>
      </c>
      <c r="E48" s="48">
        <v>34.25</v>
      </c>
      <c r="F48" s="48">
        <f>32*9</f>
        <v>288</v>
      </c>
      <c r="G48" s="48">
        <f t="shared" si="11"/>
        <v>90</v>
      </c>
      <c r="H48" s="48">
        <f t="shared" si="8"/>
        <v>153</v>
      </c>
      <c r="I48" s="48">
        <v>5</v>
      </c>
      <c r="J48" s="48">
        <v>120</v>
      </c>
      <c r="K48" s="48">
        <v>3</v>
      </c>
      <c r="L48" s="48">
        <v>15</v>
      </c>
      <c r="M48" s="48">
        <f t="shared" si="9"/>
        <v>180</v>
      </c>
      <c r="N48" s="48">
        <v>10</v>
      </c>
      <c r="O48" s="48">
        <v>35</v>
      </c>
      <c r="P48" s="48">
        <v>2</v>
      </c>
      <c r="Q48" s="44">
        <v>130.80000000000001</v>
      </c>
      <c r="R48" s="45">
        <f t="shared" si="10"/>
        <v>9104.5799999999981</v>
      </c>
      <c r="S48" s="46">
        <v>9</v>
      </c>
    </row>
    <row r="49" spans="1:19" x14ac:dyDescent="0.2">
      <c r="A49" s="39">
        <v>10</v>
      </c>
      <c r="B49" s="40">
        <f>A49*B40</f>
        <v>4580</v>
      </c>
      <c r="C49" s="41">
        <f>+A49*C40</f>
        <v>4189.8999999999996</v>
      </c>
      <c r="D49" s="47">
        <f t="shared" si="7"/>
        <v>161.80000000000001</v>
      </c>
      <c r="E49" s="48">
        <v>34.25</v>
      </c>
      <c r="F49" s="48">
        <f>32*10</f>
        <v>320</v>
      </c>
      <c r="G49" s="48">
        <f t="shared" si="11"/>
        <v>100</v>
      </c>
      <c r="H49" s="48">
        <f t="shared" si="8"/>
        <v>170</v>
      </c>
      <c r="I49" s="48">
        <v>5</v>
      </c>
      <c r="J49" s="48">
        <v>120</v>
      </c>
      <c r="K49" s="48">
        <v>3</v>
      </c>
      <c r="L49" s="48">
        <v>15</v>
      </c>
      <c r="M49" s="48">
        <f t="shared" si="9"/>
        <v>200</v>
      </c>
      <c r="N49" s="48">
        <v>10</v>
      </c>
      <c r="O49" s="48">
        <v>35</v>
      </c>
      <c r="P49" s="48">
        <v>2</v>
      </c>
      <c r="Q49" s="44">
        <v>130.80000000000001</v>
      </c>
      <c r="R49" s="45">
        <f>SUM(B49:Q49)</f>
        <v>10076.749999999998</v>
      </c>
      <c r="S49" s="46">
        <v>10</v>
      </c>
    </row>
    <row r="50" spans="1:19" x14ac:dyDescent="0.2">
      <c r="A50" s="39">
        <v>11</v>
      </c>
      <c r="B50" s="40">
        <f>A50*B40</f>
        <v>5038</v>
      </c>
      <c r="C50" s="41">
        <f>+A50*C40</f>
        <v>4608.8900000000003</v>
      </c>
      <c r="D50" s="47">
        <f t="shared" si="7"/>
        <v>177.98</v>
      </c>
      <c r="E50" s="48">
        <v>34.25</v>
      </c>
      <c r="F50" s="48">
        <f>32*11</f>
        <v>352</v>
      </c>
      <c r="G50" s="48">
        <f t="shared" si="11"/>
        <v>110</v>
      </c>
      <c r="H50" s="48">
        <f t="shared" si="8"/>
        <v>187</v>
      </c>
      <c r="I50" s="48">
        <v>5</v>
      </c>
      <c r="J50" s="48">
        <v>120</v>
      </c>
      <c r="K50" s="48">
        <v>3</v>
      </c>
      <c r="L50" s="48">
        <v>15</v>
      </c>
      <c r="M50" s="48">
        <f t="shared" si="9"/>
        <v>220</v>
      </c>
      <c r="N50" s="48">
        <v>10</v>
      </c>
      <c r="O50" s="48">
        <v>35</v>
      </c>
      <c r="P50" s="48">
        <v>2</v>
      </c>
      <c r="Q50" s="44">
        <v>130.80000000000001</v>
      </c>
      <c r="R50" s="45">
        <f t="shared" si="10"/>
        <v>11048.919999999998</v>
      </c>
      <c r="S50" s="46">
        <v>11</v>
      </c>
    </row>
    <row r="51" spans="1:19" x14ac:dyDescent="0.2">
      <c r="A51" s="39">
        <v>12</v>
      </c>
      <c r="B51" s="40">
        <f>A51*B40</f>
        <v>5496</v>
      </c>
      <c r="C51" s="41">
        <f>+A51*C40</f>
        <v>5027.88</v>
      </c>
      <c r="D51" s="47">
        <f t="shared" si="7"/>
        <v>194.16</v>
      </c>
      <c r="E51" s="48">
        <v>34.25</v>
      </c>
      <c r="F51" s="48">
        <f>32*12</f>
        <v>384</v>
      </c>
      <c r="G51" s="48">
        <f t="shared" si="11"/>
        <v>120</v>
      </c>
      <c r="H51" s="48">
        <f t="shared" si="8"/>
        <v>204</v>
      </c>
      <c r="I51" s="48">
        <v>5</v>
      </c>
      <c r="J51" s="48">
        <v>120</v>
      </c>
      <c r="K51" s="48">
        <v>3</v>
      </c>
      <c r="L51" s="48">
        <v>15</v>
      </c>
      <c r="M51" s="48">
        <f t="shared" si="9"/>
        <v>240</v>
      </c>
      <c r="N51" s="48">
        <v>10</v>
      </c>
      <c r="O51" s="48">
        <v>35</v>
      </c>
      <c r="P51" s="48">
        <v>2</v>
      </c>
      <c r="Q51" s="44">
        <v>130.80000000000001</v>
      </c>
      <c r="R51" s="45">
        <f t="shared" si="10"/>
        <v>12021.09</v>
      </c>
      <c r="S51" s="46">
        <v>12</v>
      </c>
    </row>
    <row r="52" spans="1:19" x14ac:dyDescent="0.2">
      <c r="A52" s="39">
        <v>13</v>
      </c>
      <c r="B52" s="40">
        <f>A52*B40</f>
        <v>5954</v>
      </c>
      <c r="C52" s="41">
        <f>+A52*C40</f>
        <v>5446.87</v>
      </c>
      <c r="D52" s="47">
        <v>194.16</v>
      </c>
      <c r="E52" s="48">
        <v>34.25</v>
      </c>
      <c r="F52" s="48">
        <v>384</v>
      </c>
      <c r="G52" s="48">
        <v>120</v>
      </c>
      <c r="H52" s="48">
        <f t="shared" ref="H52:H63" si="12">A52*17</f>
        <v>221</v>
      </c>
      <c r="I52" s="48">
        <v>5</v>
      </c>
      <c r="J52" s="48">
        <v>120</v>
      </c>
      <c r="K52" s="48">
        <v>3</v>
      </c>
      <c r="L52" s="48">
        <v>15</v>
      </c>
      <c r="M52" s="48">
        <v>240</v>
      </c>
      <c r="N52" s="48">
        <v>10</v>
      </c>
      <c r="O52" s="48">
        <v>35</v>
      </c>
      <c r="P52" s="48">
        <v>2</v>
      </c>
      <c r="Q52" s="44">
        <v>130.80000000000001</v>
      </c>
      <c r="R52" s="45">
        <f t="shared" si="10"/>
        <v>12915.079999999998</v>
      </c>
      <c r="S52" s="46">
        <v>13</v>
      </c>
    </row>
    <row r="53" spans="1:19" x14ac:dyDescent="0.2">
      <c r="A53" s="39">
        <v>14</v>
      </c>
      <c r="B53" s="40">
        <f>A53*B40</f>
        <v>6412</v>
      </c>
      <c r="C53" s="41">
        <f>+A53*C40</f>
        <v>5865.8600000000006</v>
      </c>
      <c r="D53" s="47">
        <v>194.16</v>
      </c>
      <c r="E53" s="48">
        <v>34.25</v>
      </c>
      <c r="F53" s="48">
        <v>384</v>
      </c>
      <c r="G53" s="48">
        <v>120</v>
      </c>
      <c r="H53" s="48">
        <f t="shared" si="12"/>
        <v>238</v>
      </c>
      <c r="I53" s="48">
        <v>5</v>
      </c>
      <c r="J53" s="48">
        <v>120</v>
      </c>
      <c r="K53" s="48">
        <v>3</v>
      </c>
      <c r="L53" s="48">
        <v>15</v>
      </c>
      <c r="M53" s="48">
        <v>240</v>
      </c>
      <c r="N53" s="48">
        <v>10</v>
      </c>
      <c r="O53" s="48">
        <v>35</v>
      </c>
      <c r="P53" s="48">
        <v>2</v>
      </c>
      <c r="Q53" s="44">
        <v>130.80000000000001</v>
      </c>
      <c r="R53" s="45">
        <f>SUM(B53:Q53)</f>
        <v>13809.07</v>
      </c>
      <c r="S53" s="46">
        <v>14</v>
      </c>
    </row>
    <row r="54" spans="1:19" x14ac:dyDescent="0.2">
      <c r="A54" s="49">
        <v>15</v>
      </c>
      <c r="B54" s="40">
        <f>A54*B40</f>
        <v>6870</v>
      </c>
      <c r="C54" s="41">
        <f>+A54*C40</f>
        <v>6284.85</v>
      </c>
      <c r="D54" s="47">
        <v>194.16</v>
      </c>
      <c r="E54" s="48">
        <v>34.25</v>
      </c>
      <c r="F54" s="48">
        <v>384</v>
      </c>
      <c r="G54" s="48">
        <v>120</v>
      </c>
      <c r="H54" s="48">
        <f t="shared" si="12"/>
        <v>255</v>
      </c>
      <c r="I54" s="48">
        <v>5</v>
      </c>
      <c r="J54" s="48">
        <v>120</v>
      </c>
      <c r="K54" s="48">
        <v>3</v>
      </c>
      <c r="L54" s="48">
        <v>15</v>
      </c>
      <c r="M54" s="48">
        <v>240</v>
      </c>
      <c r="N54" s="48">
        <v>10</v>
      </c>
      <c r="O54" s="48">
        <v>35</v>
      </c>
      <c r="P54" s="48">
        <v>2</v>
      </c>
      <c r="Q54" s="44">
        <v>130.80000000000001</v>
      </c>
      <c r="R54" s="45">
        <f t="shared" si="10"/>
        <v>14703.06</v>
      </c>
      <c r="S54" s="46">
        <v>15</v>
      </c>
    </row>
    <row r="55" spans="1:19" x14ac:dyDescent="0.2">
      <c r="A55" s="50">
        <v>16</v>
      </c>
      <c r="B55" s="40">
        <f>A55*B40</f>
        <v>7328</v>
      </c>
      <c r="C55" s="41">
        <f>+A55*C40</f>
        <v>6703.84</v>
      </c>
      <c r="D55" s="47">
        <v>194.16</v>
      </c>
      <c r="E55" s="48">
        <v>34.25</v>
      </c>
      <c r="F55" s="48">
        <v>384</v>
      </c>
      <c r="G55" s="48">
        <v>120</v>
      </c>
      <c r="H55" s="48">
        <f t="shared" si="12"/>
        <v>272</v>
      </c>
      <c r="I55" s="48">
        <v>5</v>
      </c>
      <c r="J55" s="48">
        <v>120</v>
      </c>
      <c r="K55" s="48">
        <v>3</v>
      </c>
      <c r="L55" s="48">
        <v>15</v>
      </c>
      <c r="M55" s="48">
        <v>240</v>
      </c>
      <c r="N55" s="48">
        <v>10</v>
      </c>
      <c r="O55" s="48">
        <v>35</v>
      </c>
      <c r="P55" s="48">
        <v>2</v>
      </c>
      <c r="Q55" s="44">
        <v>130.80000000000001</v>
      </c>
      <c r="R55" s="45">
        <f t="shared" si="10"/>
        <v>15597.05</v>
      </c>
      <c r="S55" s="46">
        <v>16</v>
      </c>
    </row>
    <row r="56" spans="1:19" x14ac:dyDescent="0.2">
      <c r="A56" s="50">
        <v>17</v>
      </c>
      <c r="B56" s="40">
        <f>A56*B40</f>
        <v>7786</v>
      </c>
      <c r="C56" s="41">
        <f>+A56*C40</f>
        <v>7122.83</v>
      </c>
      <c r="D56" s="47">
        <v>194.16</v>
      </c>
      <c r="E56" s="48">
        <v>34.25</v>
      </c>
      <c r="F56" s="48">
        <v>384</v>
      </c>
      <c r="G56" s="48">
        <v>120</v>
      </c>
      <c r="H56" s="48">
        <f t="shared" si="12"/>
        <v>289</v>
      </c>
      <c r="I56" s="48">
        <v>5</v>
      </c>
      <c r="J56" s="48">
        <v>120</v>
      </c>
      <c r="K56" s="48">
        <v>3</v>
      </c>
      <c r="L56" s="48">
        <v>15</v>
      </c>
      <c r="M56" s="48">
        <v>240</v>
      </c>
      <c r="N56" s="48">
        <v>10</v>
      </c>
      <c r="O56" s="48">
        <v>35</v>
      </c>
      <c r="P56" s="48">
        <v>2</v>
      </c>
      <c r="Q56" s="44">
        <v>130.80000000000001</v>
      </c>
      <c r="R56" s="45">
        <f>SUM(B56:Q56)</f>
        <v>16491.04</v>
      </c>
      <c r="S56" s="46">
        <v>17</v>
      </c>
    </row>
    <row r="57" spans="1:19" x14ac:dyDescent="0.2">
      <c r="A57" s="50">
        <v>18</v>
      </c>
      <c r="B57" s="40">
        <f>A57*B40</f>
        <v>8244</v>
      </c>
      <c r="C57" s="41">
        <f>+A57*C40</f>
        <v>7541.82</v>
      </c>
      <c r="D57" s="47">
        <v>194.16</v>
      </c>
      <c r="E57" s="48">
        <v>34.25</v>
      </c>
      <c r="F57" s="48">
        <v>384</v>
      </c>
      <c r="G57" s="48">
        <v>120</v>
      </c>
      <c r="H57" s="48">
        <f t="shared" si="12"/>
        <v>306</v>
      </c>
      <c r="I57" s="48">
        <v>5</v>
      </c>
      <c r="J57" s="48">
        <v>120</v>
      </c>
      <c r="K57" s="48">
        <v>3</v>
      </c>
      <c r="L57" s="48">
        <v>15</v>
      </c>
      <c r="M57" s="48">
        <v>240</v>
      </c>
      <c r="N57" s="48">
        <v>10</v>
      </c>
      <c r="O57" s="48">
        <v>35</v>
      </c>
      <c r="P57" s="48">
        <v>2</v>
      </c>
      <c r="Q57" s="44">
        <v>130.80000000000001</v>
      </c>
      <c r="R57" s="45">
        <f t="shared" si="10"/>
        <v>17385.03</v>
      </c>
      <c r="S57" s="46">
        <v>18</v>
      </c>
    </row>
    <row r="58" spans="1:19" x14ac:dyDescent="0.2">
      <c r="A58" s="50">
        <v>19</v>
      </c>
      <c r="B58" s="40">
        <f>A58*B40</f>
        <v>8702</v>
      </c>
      <c r="C58" s="41">
        <f>+A58*C40</f>
        <v>7960.81</v>
      </c>
      <c r="D58" s="47">
        <v>194.16</v>
      </c>
      <c r="E58" s="48">
        <v>34.25</v>
      </c>
      <c r="F58" s="48">
        <v>384</v>
      </c>
      <c r="G58" s="48">
        <v>120</v>
      </c>
      <c r="H58" s="48">
        <f t="shared" si="12"/>
        <v>323</v>
      </c>
      <c r="I58" s="48">
        <v>5</v>
      </c>
      <c r="J58" s="48">
        <v>120</v>
      </c>
      <c r="K58" s="48">
        <v>3</v>
      </c>
      <c r="L58" s="48">
        <v>15</v>
      </c>
      <c r="M58" s="48">
        <v>240</v>
      </c>
      <c r="N58" s="48">
        <v>10</v>
      </c>
      <c r="O58" s="48">
        <v>35</v>
      </c>
      <c r="P58" s="48">
        <v>2</v>
      </c>
      <c r="Q58" s="44">
        <v>130.80000000000001</v>
      </c>
      <c r="R58" s="45">
        <f t="shared" si="10"/>
        <v>18279.02</v>
      </c>
      <c r="S58" s="46">
        <v>19</v>
      </c>
    </row>
    <row r="59" spans="1:19" x14ac:dyDescent="0.2">
      <c r="A59" s="50">
        <v>20</v>
      </c>
      <c r="B59" s="40">
        <f>A59*B40</f>
        <v>9160</v>
      </c>
      <c r="C59" s="41">
        <f>+A59*C40</f>
        <v>8379.7999999999993</v>
      </c>
      <c r="D59" s="47">
        <v>194.16</v>
      </c>
      <c r="E59" s="48">
        <v>34.25</v>
      </c>
      <c r="F59" s="48">
        <v>384</v>
      </c>
      <c r="G59" s="48">
        <v>120</v>
      </c>
      <c r="H59" s="48">
        <f t="shared" si="12"/>
        <v>340</v>
      </c>
      <c r="I59" s="48">
        <v>5</v>
      </c>
      <c r="J59" s="48">
        <v>120</v>
      </c>
      <c r="K59" s="48">
        <v>3</v>
      </c>
      <c r="L59" s="48">
        <v>15</v>
      </c>
      <c r="M59" s="48">
        <v>240</v>
      </c>
      <c r="N59" s="48">
        <v>10</v>
      </c>
      <c r="O59" s="48">
        <v>35</v>
      </c>
      <c r="P59" s="48">
        <v>2</v>
      </c>
      <c r="Q59" s="44">
        <v>130.80000000000001</v>
      </c>
      <c r="R59" s="45">
        <f>SUM(B59:Q59)</f>
        <v>19173.009999999998</v>
      </c>
      <c r="S59" s="46">
        <v>20</v>
      </c>
    </row>
    <row r="60" spans="1:19" x14ac:dyDescent="0.2">
      <c r="A60" s="50">
        <v>21</v>
      </c>
      <c r="B60" s="40">
        <f>A60*B40</f>
        <v>9618</v>
      </c>
      <c r="C60" s="41">
        <f>+A60*C40</f>
        <v>8798.7900000000009</v>
      </c>
      <c r="D60" s="47">
        <v>194.16</v>
      </c>
      <c r="E60" s="48">
        <v>34.25</v>
      </c>
      <c r="F60" s="48">
        <v>384</v>
      </c>
      <c r="G60" s="48">
        <v>120</v>
      </c>
      <c r="H60" s="48">
        <f t="shared" si="12"/>
        <v>357</v>
      </c>
      <c r="I60" s="48">
        <v>5</v>
      </c>
      <c r="J60" s="48">
        <v>120</v>
      </c>
      <c r="K60" s="48">
        <v>3</v>
      </c>
      <c r="L60" s="48">
        <v>15</v>
      </c>
      <c r="M60" s="48">
        <v>240</v>
      </c>
      <c r="N60" s="48">
        <v>10</v>
      </c>
      <c r="O60" s="48">
        <v>35</v>
      </c>
      <c r="P60" s="48">
        <v>2</v>
      </c>
      <c r="Q60" s="44">
        <v>130.80000000000001</v>
      </c>
      <c r="R60" s="45">
        <f>SUM(B60:Q60)</f>
        <v>20067</v>
      </c>
      <c r="S60" s="46">
        <v>21</v>
      </c>
    </row>
    <row r="61" spans="1:19" x14ac:dyDescent="0.2">
      <c r="A61" s="50">
        <v>22</v>
      </c>
      <c r="B61" s="40">
        <f>A61*B40</f>
        <v>10076</v>
      </c>
      <c r="C61" s="41">
        <f>+A61*C40</f>
        <v>9217.7800000000007</v>
      </c>
      <c r="D61" s="47">
        <v>194.16</v>
      </c>
      <c r="E61" s="48">
        <v>34.25</v>
      </c>
      <c r="F61" s="48">
        <v>384</v>
      </c>
      <c r="G61" s="48">
        <v>120</v>
      </c>
      <c r="H61" s="48">
        <f t="shared" si="12"/>
        <v>374</v>
      </c>
      <c r="I61" s="48">
        <v>5</v>
      </c>
      <c r="J61" s="48">
        <v>120</v>
      </c>
      <c r="K61" s="48">
        <v>3</v>
      </c>
      <c r="L61" s="48">
        <v>15</v>
      </c>
      <c r="M61" s="48">
        <v>240</v>
      </c>
      <c r="N61" s="48">
        <v>10</v>
      </c>
      <c r="O61" s="48">
        <v>35</v>
      </c>
      <c r="P61" s="48">
        <v>2</v>
      </c>
      <c r="Q61" s="44">
        <v>130.80000000000001</v>
      </c>
      <c r="R61" s="45">
        <f t="shared" si="10"/>
        <v>20960.989999999998</v>
      </c>
      <c r="S61" s="46">
        <v>22</v>
      </c>
    </row>
    <row r="62" spans="1:19" x14ac:dyDescent="0.2">
      <c r="A62" s="50">
        <v>23</v>
      </c>
      <c r="B62" s="40">
        <f>A62*B40</f>
        <v>10534</v>
      </c>
      <c r="C62" s="41">
        <f>+A62*C40</f>
        <v>9636.77</v>
      </c>
      <c r="D62" s="47">
        <v>194.16</v>
      </c>
      <c r="E62" s="48">
        <v>34.25</v>
      </c>
      <c r="F62" s="48">
        <v>384</v>
      </c>
      <c r="G62" s="48">
        <v>120</v>
      </c>
      <c r="H62" s="48">
        <f t="shared" si="12"/>
        <v>391</v>
      </c>
      <c r="I62" s="48">
        <v>5</v>
      </c>
      <c r="J62" s="48">
        <v>120</v>
      </c>
      <c r="K62" s="48">
        <v>3</v>
      </c>
      <c r="L62" s="48">
        <v>15</v>
      </c>
      <c r="M62" s="48">
        <v>240</v>
      </c>
      <c r="N62" s="48">
        <v>10</v>
      </c>
      <c r="O62" s="48">
        <v>35</v>
      </c>
      <c r="P62" s="48">
        <v>2</v>
      </c>
      <c r="Q62" s="44">
        <v>130.80000000000001</v>
      </c>
      <c r="R62" s="45">
        <f t="shared" si="10"/>
        <v>21854.98</v>
      </c>
      <c r="S62" s="46">
        <v>23</v>
      </c>
    </row>
    <row r="63" spans="1:19" ht="12.75" thickBot="1" x14ac:dyDescent="0.25">
      <c r="A63" s="51">
        <v>24</v>
      </c>
      <c r="B63" s="52">
        <f>A63*B40</f>
        <v>10992</v>
      </c>
      <c r="C63" s="41">
        <f>+A63*C40</f>
        <v>10055.76</v>
      </c>
      <c r="D63" s="53">
        <v>194.16</v>
      </c>
      <c r="E63" s="54">
        <v>34.25</v>
      </c>
      <c r="F63" s="54">
        <v>384</v>
      </c>
      <c r="G63" s="54">
        <v>120</v>
      </c>
      <c r="H63" s="54">
        <f t="shared" si="12"/>
        <v>408</v>
      </c>
      <c r="I63" s="54">
        <v>5</v>
      </c>
      <c r="J63" s="54">
        <v>120</v>
      </c>
      <c r="K63" s="54">
        <v>3</v>
      </c>
      <c r="L63" s="54">
        <v>15</v>
      </c>
      <c r="M63" s="54">
        <v>240</v>
      </c>
      <c r="N63" s="54">
        <v>10</v>
      </c>
      <c r="O63" s="54">
        <v>35</v>
      </c>
      <c r="P63" s="54">
        <v>2</v>
      </c>
      <c r="Q63" s="44">
        <v>130.80000000000001</v>
      </c>
      <c r="R63" s="55">
        <f>SUM(B63:Q63)</f>
        <v>22748.97</v>
      </c>
      <c r="S63" s="46">
        <v>24</v>
      </c>
    </row>
    <row r="64" spans="1:19" x14ac:dyDescent="0.2">
      <c r="A64" s="56"/>
      <c r="B64" s="57" t="s">
        <v>38</v>
      </c>
      <c r="C64" s="58" t="s">
        <v>41</v>
      </c>
      <c r="D64" s="58" t="s">
        <v>18</v>
      </c>
      <c r="E64" s="59">
        <v>34.25</v>
      </c>
      <c r="F64" s="58" t="s">
        <v>40</v>
      </c>
      <c r="G64" s="58" t="s">
        <v>19</v>
      </c>
      <c r="H64" s="58" t="s">
        <v>35</v>
      </c>
      <c r="I64" s="59">
        <v>5</v>
      </c>
      <c r="J64" s="59">
        <v>120</v>
      </c>
      <c r="K64" s="59">
        <v>3</v>
      </c>
      <c r="L64" s="59">
        <v>15</v>
      </c>
      <c r="M64" s="58" t="s">
        <v>20</v>
      </c>
      <c r="N64" s="60">
        <v>10</v>
      </c>
      <c r="O64" s="60">
        <v>35</v>
      </c>
      <c r="P64" s="60">
        <v>2</v>
      </c>
      <c r="Q64" s="59">
        <v>130.80000000000001</v>
      </c>
      <c r="R64" s="61"/>
      <c r="S64" s="46"/>
    </row>
    <row r="65" spans="1:21" x14ac:dyDescent="0.2">
      <c r="A65" s="46"/>
      <c r="B65" s="62"/>
      <c r="C65" s="62"/>
      <c r="D65" s="62" t="s">
        <v>21</v>
      </c>
      <c r="E65" s="62"/>
      <c r="F65" s="62" t="s">
        <v>36</v>
      </c>
      <c r="G65" s="62" t="s">
        <v>22</v>
      </c>
      <c r="H65" s="62"/>
      <c r="I65" s="62"/>
      <c r="J65" s="62"/>
      <c r="K65" s="62"/>
      <c r="L65" s="62"/>
      <c r="M65" s="62" t="s">
        <v>23</v>
      </c>
      <c r="N65" s="62"/>
      <c r="O65" s="62" t="s">
        <v>34</v>
      </c>
      <c r="P65" s="62"/>
      <c r="Q65" s="62"/>
      <c r="R65" s="63"/>
      <c r="S65" s="46"/>
    </row>
    <row r="66" spans="1:21" x14ac:dyDescent="0.2">
      <c r="A66" s="46"/>
      <c r="B66" s="62"/>
      <c r="C66" s="62"/>
      <c r="D66" s="62"/>
      <c r="E66" s="62"/>
      <c r="F66" s="62" t="s">
        <v>37</v>
      </c>
      <c r="G66" s="62" t="s">
        <v>24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3"/>
      <c r="S66" s="46"/>
    </row>
    <row r="67" spans="1:21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64"/>
      <c r="S67" s="46"/>
    </row>
    <row r="68" spans="1:21" s="46" customFormat="1" x14ac:dyDescent="0.2">
      <c r="A68" s="46" t="s">
        <v>44</v>
      </c>
      <c r="R68" s="63"/>
      <c r="U68" s="64"/>
    </row>
    <row r="69" spans="1:21" s="46" customFormat="1" x14ac:dyDescent="0.2">
      <c r="A69" s="46" t="s">
        <v>43</v>
      </c>
      <c r="H69" s="46" t="s">
        <v>25</v>
      </c>
      <c r="R69" s="64"/>
    </row>
    <row r="70" spans="1:21" s="46" customFormat="1" x14ac:dyDescent="0.2">
      <c r="A70" s="46" t="s">
        <v>26</v>
      </c>
      <c r="H70" s="46" t="s">
        <v>27</v>
      </c>
      <c r="R70" s="64"/>
    </row>
    <row r="71" spans="1:21" s="46" customFormat="1" x14ac:dyDescent="0.2">
      <c r="A71" s="46" t="s">
        <v>31</v>
      </c>
      <c r="H71" s="46" t="s">
        <v>32</v>
      </c>
      <c r="R71" s="64"/>
      <c r="U71" s="64"/>
    </row>
    <row r="72" spans="1:21" s="46" customFormat="1" x14ac:dyDescent="0.2">
      <c r="R72" s="64"/>
    </row>
  </sheetData>
  <mergeCells count="11">
    <mergeCell ref="R2:R3"/>
    <mergeCell ref="A1:R1"/>
    <mergeCell ref="A2:A3"/>
    <mergeCell ref="B2:B3"/>
    <mergeCell ref="C2:C3"/>
    <mergeCell ref="D2:Q2"/>
    <mergeCell ref="A38:A39"/>
    <mergeCell ref="B38:B39"/>
    <mergeCell ref="C38:C39"/>
    <mergeCell ref="D38:Q38"/>
    <mergeCell ref="R38:R39"/>
  </mergeCells>
  <pageMargins left="0.01" right="0.01" top="0.75" bottom="0.75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University of Texas at San Antonio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Suwal</dc:creator>
  <cp:lastModifiedBy>Maria Zayas</cp:lastModifiedBy>
  <cp:lastPrinted>2020-12-21T22:46:36Z</cp:lastPrinted>
  <dcterms:created xsi:type="dcterms:W3CDTF">2019-03-21T18:08:19Z</dcterms:created>
  <dcterms:modified xsi:type="dcterms:W3CDTF">2021-03-26T19:04:21Z</dcterms:modified>
</cp:coreProperties>
</file>